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 D'Arcy\Documents\darcy\ACES\TEI4M\DolginDevPlatform\"/>
    </mc:Choice>
  </mc:AlternateContent>
  <bookViews>
    <workbookView xWindow="0" yWindow="0" windowWidth="21600" windowHeight="9105" firstSheet="2" activeTab="3"/>
  </bookViews>
  <sheets>
    <sheet name="Welcome" sheetId="6" r:id="rId1"/>
    <sheet name="Frequency Formula" sheetId="5" r:id="rId2"/>
    <sheet name="Counter Basics" sheetId="4" r:id="rId3"/>
    <sheet name="Normal Mode (0)" sheetId="1" r:id="rId4"/>
    <sheet name="Clear Timer on Compare Match(4)" sheetId="3" r:id="rId5"/>
    <sheet name="SquareWaveApprox" sheetId="7" r:id="rId6"/>
    <sheet name="Constants" sheetId="2" r:id="rId7"/>
  </sheets>
  <externalReferences>
    <externalReference r:id="rId8"/>
  </externalReferences>
  <definedNames>
    <definedName name="NoteTable">SquareWaveApprox!$C$26:$D$149</definedName>
    <definedName name="Resistor">[1]ResisterInterpreter!$B$8:$C$17</definedName>
    <definedName name="Resistors">[1]Resistor!$B$8:$C$17</definedName>
    <definedName name="Timers">Constants!$C$4:$F$8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1" i="7" l="1"/>
  <c r="C138" i="7"/>
  <c r="C133" i="7"/>
  <c r="C130" i="7"/>
  <c r="C125" i="7"/>
  <c r="C122" i="7"/>
  <c r="C117" i="7"/>
  <c r="C114" i="7"/>
  <c r="C109" i="7"/>
  <c r="C106" i="7"/>
  <c r="C101" i="7"/>
  <c r="C98" i="7"/>
  <c r="C93" i="7"/>
  <c r="C90" i="7"/>
  <c r="C85" i="7"/>
  <c r="C82" i="7"/>
  <c r="C77" i="7"/>
  <c r="C74" i="7"/>
  <c r="C69" i="7"/>
  <c r="C66" i="7"/>
  <c r="C61" i="7"/>
  <c r="C58" i="7"/>
  <c r="C53" i="7"/>
  <c r="C50" i="7"/>
  <c r="C45" i="7"/>
  <c r="C42" i="7"/>
  <c r="C39" i="7"/>
  <c r="G37" i="7"/>
  <c r="G35" i="7"/>
  <c r="C35" i="7"/>
  <c r="C33" i="7"/>
  <c r="C32" i="7"/>
  <c r="C30" i="7"/>
  <c r="G29" i="7"/>
  <c r="C27" i="7"/>
  <c r="C26" i="7"/>
  <c r="G25" i="7"/>
  <c r="C149" i="7" s="1"/>
  <c r="F22" i="7"/>
  <c r="F21" i="7"/>
  <c r="F20" i="7"/>
  <c r="F19" i="7"/>
  <c r="J18" i="7"/>
  <c r="L18" i="7" s="1"/>
  <c r="O18" i="7" s="1"/>
  <c r="F18" i="7"/>
  <c r="J17" i="7"/>
  <c r="L17" i="7" s="1"/>
  <c r="F17" i="7"/>
  <c r="J16" i="7"/>
  <c r="L16" i="7" s="1"/>
  <c r="O16" i="7" s="1"/>
  <c r="F16" i="7"/>
  <c r="J15" i="7"/>
  <c r="L15" i="7" s="1"/>
  <c r="F15" i="7"/>
  <c r="L14" i="7"/>
  <c r="O14" i="7" s="1"/>
  <c r="J14" i="7"/>
  <c r="F14" i="7"/>
  <c r="J13" i="7"/>
  <c r="L13" i="7" s="1"/>
  <c r="F13" i="7"/>
  <c r="C28" i="7" l="1"/>
  <c r="C31" i="7"/>
  <c r="G33" i="7"/>
  <c r="C36" i="7"/>
  <c r="G39" i="7"/>
  <c r="C46" i="7"/>
  <c r="C54" i="7"/>
  <c r="C62" i="7"/>
  <c r="C70" i="7"/>
  <c r="C78" i="7"/>
  <c r="C86" i="7"/>
  <c r="C94" i="7"/>
  <c r="C102" i="7"/>
  <c r="C110" i="7"/>
  <c r="C118" i="7"/>
  <c r="C126" i="7"/>
  <c r="C134" i="7"/>
  <c r="C142" i="7"/>
  <c r="C29" i="7"/>
  <c r="G31" i="7"/>
  <c r="C34" i="7"/>
  <c r="C37" i="7"/>
  <c r="C41" i="7"/>
  <c r="C49" i="7"/>
  <c r="C57" i="7"/>
  <c r="C65" i="7"/>
  <c r="C73" i="7"/>
  <c r="C81" i="7"/>
  <c r="C89" i="7"/>
  <c r="C97" i="7"/>
  <c r="C105" i="7"/>
  <c r="C113" i="7"/>
  <c r="C121" i="7"/>
  <c r="C129" i="7"/>
  <c r="C137" i="7"/>
  <c r="C146" i="7"/>
  <c r="M15" i="7"/>
  <c r="O15" i="7"/>
  <c r="M17" i="7"/>
  <c r="O17" i="7"/>
  <c r="M13" i="7"/>
  <c r="O13" i="7"/>
  <c r="N13" i="7"/>
  <c r="C38" i="7"/>
  <c r="C40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103" i="7"/>
  <c r="C107" i="7"/>
  <c r="C111" i="7"/>
  <c r="C115" i="7"/>
  <c r="C119" i="7"/>
  <c r="C123" i="7"/>
  <c r="C127" i="7"/>
  <c r="C131" i="7"/>
  <c r="C135" i="7"/>
  <c r="C139" i="7"/>
  <c r="C143" i="7"/>
  <c r="C147" i="7"/>
  <c r="M14" i="7"/>
  <c r="M16" i="7"/>
  <c r="M18" i="7"/>
  <c r="G28" i="7"/>
  <c r="G30" i="7"/>
  <c r="G32" i="7"/>
  <c r="G34" i="7"/>
  <c r="G36" i="7"/>
  <c r="G38" i="7"/>
  <c r="G40" i="7"/>
  <c r="C44" i="7"/>
  <c r="C48" i="7"/>
  <c r="C52" i="7"/>
  <c r="C56" i="7"/>
  <c r="C60" i="7"/>
  <c r="C64" i="7"/>
  <c r="C68" i="7"/>
  <c r="C72" i="7"/>
  <c r="C76" i="7"/>
  <c r="C80" i="7"/>
  <c r="C84" i="7"/>
  <c r="C88" i="7"/>
  <c r="C92" i="7"/>
  <c r="C96" i="7"/>
  <c r="C100" i="7"/>
  <c r="C104" i="7"/>
  <c r="C108" i="7"/>
  <c r="C112" i="7"/>
  <c r="C116" i="7"/>
  <c r="C120" i="7"/>
  <c r="C124" i="7"/>
  <c r="C128" i="7"/>
  <c r="C132" i="7"/>
  <c r="C136" i="7"/>
  <c r="C140" i="7"/>
  <c r="C144" i="7"/>
  <c r="C148" i="7"/>
  <c r="C145" i="7"/>
  <c r="N18" i="7" l="1"/>
  <c r="N14" i="7"/>
  <c r="N16" i="7"/>
  <c r="N15" i="7"/>
  <c r="N17" i="7"/>
  <c r="B18" i="3" l="1"/>
  <c r="B14" i="3"/>
  <c r="D5" i="3"/>
  <c r="D7" i="3" l="1"/>
  <c r="D6" i="3"/>
  <c r="D4" i="3"/>
  <c r="D8" i="3" s="1"/>
  <c r="D9" i="3" l="1"/>
  <c r="D10" i="3" s="1"/>
  <c r="D11" i="3" s="1"/>
  <c r="D12" i="3"/>
  <c r="D15" i="3"/>
  <c r="D16" i="3" s="1"/>
  <c r="D4" i="1"/>
  <c r="D5" i="1" s="1"/>
  <c r="D6" i="1" s="1"/>
  <c r="D7" i="1" s="1"/>
  <c r="D8" i="1" s="1"/>
  <c r="D10" i="1"/>
  <c r="D11" i="1"/>
  <c r="D9" i="1"/>
  <c r="D18" i="3" l="1"/>
  <c r="D19" i="3"/>
  <c r="D12" i="1"/>
  <c r="D17" i="1" l="1"/>
  <c r="D14" i="1"/>
  <c r="D16" i="1"/>
  <c r="D13" i="1"/>
</calcChain>
</file>

<file path=xl/comments1.xml><?xml version="1.0" encoding="utf-8"?>
<comments xmlns="http://schemas.openxmlformats.org/spreadsheetml/2006/main">
  <authors>
    <author>C. D'Arcy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F_CPU = </t>
        </r>
        <r>
          <rPr>
            <b/>
            <sz val="9"/>
            <color indexed="81"/>
            <rFont val="Tahoma"/>
            <family val="2"/>
          </rPr>
          <t>8 MHz</t>
        </r>
        <r>
          <rPr>
            <sz val="9"/>
            <color indexed="81"/>
            <rFont val="Tahoma"/>
            <family val="2"/>
          </rPr>
          <t xml:space="preserve"> =  8 000 000 Hz
( Note: just </t>
        </r>
        <r>
          <rPr>
            <b/>
            <sz val="9"/>
            <color indexed="81"/>
            <rFont val="Tahoma"/>
            <family val="2"/>
          </rPr>
          <t>under</t>
        </r>
        <r>
          <rPr>
            <sz val="9"/>
            <color indexed="81"/>
            <rFont val="Tahoma"/>
            <family val="2"/>
          </rPr>
          <t xml:space="preserve"> 2^23 Hz 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D'Arcy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Prepared initially for the
2020/2021 ICS4U Timer unit
on the DDBV6 (ATtiny84)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free running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 xml:space="preserve">Frequency is havled if toggling on overflow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Should be greater than F_OVF for simple TCNT Preloading
</t>
        </r>
      </text>
    </comment>
  </commentList>
</comments>
</file>

<file path=xl/comments3.xml><?xml version="1.0" encoding="utf-8"?>
<comments xmlns="http://schemas.openxmlformats.org/spreadsheetml/2006/main">
  <authors>
    <author>C. D'Arcy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Prepared initially for the
2020/2021 ICS4U Timer unit
on the DDBV6 (ATtiny84)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free running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Should be greater than F_OVF for simple TCNT Preloading
</t>
        </r>
      </text>
    </comment>
  </commentList>
</comments>
</file>

<file path=xl/sharedStrings.xml><?xml version="1.0" encoding="utf-8"?>
<sst xmlns="http://schemas.openxmlformats.org/spreadsheetml/2006/main" count="293" uniqueCount="222">
  <si>
    <t>F_CPU</t>
  </si>
  <si>
    <t>F_DESIRED</t>
  </si>
  <si>
    <t>bits</t>
  </si>
  <si>
    <t>Hz</t>
  </si>
  <si>
    <t>MHz</t>
  </si>
  <si>
    <t>Timers</t>
  </si>
  <si>
    <t>Timer</t>
  </si>
  <si>
    <t>Prescalers</t>
  </si>
  <si>
    <t>Resolution</t>
  </si>
  <si>
    <t>s</t>
  </si>
  <si>
    <t>ms</t>
  </si>
  <si>
    <t>TIMER</t>
  </si>
  <si>
    <t>RESOLUTION</t>
  </si>
  <si>
    <t>PRESCALER</t>
  </si>
  <si>
    <t>INPUT</t>
  </si>
  <si>
    <t>LOCKED</t>
  </si>
  <si>
    <t>Timers Table (Do not edit)</t>
  </si>
  <si>
    <t>TIME_OVF</t>
  </si>
  <si>
    <t>F_OVF</t>
  </si>
  <si>
    <t>time/count</t>
  </si>
  <si>
    <t>us</t>
  </si>
  <si>
    <t>ns</t>
  </si>
  <si>
    <t>Square Wave</t>
  </si>
  <si>
    <t>Interrupts</t>
  </si>
  <si>
    <t>UNITS</t>
  </si>
  <si>
    <t>1 (factory?)</t>
  </si>
  <si>
    <t>ELEMENTS</t>
  </si>
  <si>
    <t>Divides F_CPU</t>
  </si>
  <si>
    <t>2 Interrupts/cycle</t>
  </si>
  <si>
    <t>AVR ATtiny84 Normal Mode (0) Waveform Designer</t>
  </si>
  <si>
    <t>F_MATCH</t>
  </si>
  <si>
    <t>Duty Cycle</t>
  </si>
  <si>
    <t>TIME_MATCH</t>
  </si>
  <si>
    <t>ATtiny84 Clear Timer on Compare Match (4) Waveform Designer</t>
  </si>
  <si>
    <t>single count</t>
  </si>
  <si>
    <t>(Normal Mode 0) F_ovf</t>
  </si>
  <si>
    <t>32 Hz</t>
  </si>
  <si>
    <t>128 Hz</t>
  </si>
  <si>
    <t>512 Hz</t>
  </si>
  <si>
    <t>4k Hz</t>
  </si>
  <si>
    <t>32 kHz</t>
  </si>
  <si>
    <t>16 Hz</t>
  </si>
  <si>
    <t>2 Hz</t>
  </si>
  <si>
    <t>0.5 Hz</t>
  </si>
  <si>
    <t>0.125Hz</t>
  </si>
  <si>
    <t>Timer 0</t>
  </si>
  <si>
    <t>Timer 1</t>
  </si>
  <si>
    <t>1 (None)</t>
  </si>
  <si>
    <t>F_desired</t>
  </si>
  <si>
    <t>8 MHz</t>
  </si>
  <si>
    <t>F_ovf*</t>
  </si>
  <si>
    <t>* approx</t>
  </si>
  <si>
    <t>(from TCNT=0)</t>
  </si>
  <si>
    <t>TCNT</t>
  </si>
  <si>
    <t>Preload</t>
  </si>
  <si>
    <t>2 ovfs/cycle</t>
  </si>
  <si>
    <t>Square Wave?</t>
  </si>
  <si>
    <t>ICS4U Timer Interrupt Worksheets</t>
  </si>
  <si>
    <t>Date:</t>
  </si>
  <si>
    <t>Scope Trace Capture:</t>
  </si>
  <si>
    <t>E. McAuliffe (ACES '18)</t>
  </si>
  <si>
    <t>Assembled by:</t>
  </si>
  <si>
    <t>C. D'Arcy</t>
  </si>
  <si>
    <t>Last Update:</t>
  </si>
  <si>
    <t>Common Waveforms:</t>
  </si>
  <si>
    <t>DDBv6:</t>
  </si>
  <si>
    <t>ATtiny84</t>
  </si>
  <si>
    <t>2021 03 11</t>
  </si>
  <si>
    <t>Internal Clk:</t>
  </si>
  <si>
    <t>8 MHz Crystal</t>
  </si>
  <si>
    <t>RSGC ACES</t>
  </si>
  <si>
    <t>ATtiny84 Timer/Counter Basics</t>
  </si>
  <si>
    <t>References</t>
  </si>
  <si>
    <t>Note Frequencies:</t>
  </si>
  <si>
    <t>http://www.phy.mtu.edu/~suits/notefreqs.html</t>
  </si>
  <si>
    <t>Note Formulas:</t>
  </si>
  <si>
    <t>http://www.phy.mtu.edu/~suits/NoteFreqCalcs.html</t>
  </si>
  <si>
    <t>Human Ear:</t>
  </si>
  <si>
    <t>http://hyperphysics.phy-astr.gsu.edu/hbase/Sound/earsens.html</t>
  </si>
  <si>
    <t>ATMEL:</t>
  </si>
  <si>
    <t>http://mail.rsgc.on.ca/~cdarcy/Datasheets/AVR130.pdf</t>
  </si>
  <si>
    <t>Excel:</t>
  </si>
  <si>
    <t>VLookup Table</t>
  </si>
  <si>
    <t>Mark</t>
  </si>
  <si>
    <t>Space</t>
  </si>
  <si>
    <t>System</t>
  </si>
  <si>
    <t>Configuration</t>
  </si>
  <si>
    <t>Mode</t>
  </si>
  <si>
    <t>Name</t>
  </si>
  <si>
    <t>CK (Hz)</t>
  </si>
  <si>
    <t>Period (s)</t>
  </si>
  <si>
    <t>PVal</t>
  </si>
  <si>
    <t>MaxVal</t>
  </si>
  <si>
    <t>TCNT from</t>
  </si>
  <si>
    <t>Mark/Space</t>
  </si>
  <si>
    <t>Frequency (Hz)</t>
  </si>
  <si>
    <t>Note*</t>
  </si>
  <si>
    <t>Audible**</t>
  </si>
  <si>
    <t>Normal</t>
  </si>
  <si>
    <t>* Closest</t>
  </si>
  <si>
    <t>**Humans</t>
  </si>
  <si>
    <t>Note Table</t>
  </si>
  <si>
    <t>Tuning</t>
  </si>
  <si>
    <t>(A4)</t>
  </si>
  <si>
    <t>n</t>
  </si>
  <si>
    <t>Freq.</t>
  </si>
  <si>
    <t>Note</t>
  </si>
  <si>
    <t>12th root of 2:</t>
  </si>
  <si>
    <t>C0</t>
  </si>
  <si>
    <t>C#0/Db0</t>
  </si>
  <si>
    <t>D0</t>
  </si>
  <si>
    <t>D#0/Eb0</t>
  </si>
  <si>
    <t>E0</t>
  </si>
  <si>
    <t>A</t>
  </si>
  <si>
    <t>These are the 6 reference bands of MSI's MSSCSA Frequency Chips</t>
  </si>
  <si>
    <t>F0</t>
  </si>
  <si>
    <t>(Even powers of the twelfth root of 2)</t>
  </si>
  <si>
    <t>F#0/Gb0</t>
  </si>
  <si>
    <t>B</t>
  </si>
  <si>
    <t>G0</t>
  </si>
  <si>
    <t>G#1/Ab1</t>
  </si>
  <si>
    <t>C</t>
  </si>
  <si>
    <t>A1</t>
  </si>
  <si>
    <t>A#1/Bb1</t>
  </si>
  <si>
    <t>D</t>
  </si>
  <si>
    <t>B1</t>
  </si>
  <si>
    <t>C1</t>
  </si>
  <si>
    <t>E</t>
  </si>
  <si>
    <t>C#1/Db1</t>
  </si>
  <si>
    <t>D1</t>
  </si>
  <si>
    <t>F</t>
  </si>
  <si>
    <t>D#1/Eb1</t>
  </si>
  <si>
    <t>E1</t>
  </si>
  <si>
    <t>F1</t>
  </si>
  <si>
    <t>F#1/Gb1</t>
  </si>
  <si>
    <t>G1</t>
  </si>
  <si>
    <t>A2</t>
  </si>
  <si>
    <t>A#2/Bb2</t>
  </si>
  <si>
    <t>B2</t>
  </si>
  <si>
    <t>C2</t>
  </si>
  <si>
    <t>C#2/Db2</t>
  </si>
  <si>
    <t>D2</t>
  </si>
  <si>
    <t>D#2/Eb2</t>
  </si>
  <si>
    <t>E2</t>
  </si>
  <si>
    <t>F2</t>
  </si>
  <si>
    <t>F#2/Gb2</t>
  </si>
  <si>
    <t>G2</t>
  </si>
  <si>
    <t>G#2/Ab2</t>
  </si>
  <si>
    <t>C3</t>
  </si>
  <si>
    <t>C#3/Db3</t>
  </si>
  <si>
    <t>D3</t>
  </si>
  <si>
    <t>D#3/Eb3</t>
  </si>
  <si>
    <t>E3</t>
  </si>
  <si>
    <t>F3</t>
  </si>
  <si>
    <t>F#3/Gb3</t>
  </si>
  <si>
    <t>G3</t>
  </si>
  <si>
    <t>G#3/Ab3</t>
  </si>
  <si>
    <t>A3</t>
  </si>
  <si>
    <t>A#3/Bb3</t>
  </si>
  <si>
    <t>B3</t>
  </si>
  <si>
    <t>C4</t>
  </si>
  <si>
    <t>C#4/Db4</t>
  </si>
  <si>
    <t>D4</t>
  </si>
  <si>
    <t>D#4/Eb4</t>
  </si>
  <si>
    <t>E4</t>
  </si>
  <si>
    <t>F4</t>
  </si>
  <si>
    <t>F#4/Gb4</t>
  </si>
  <si>
    <t>G4</t>
  </si>
  <si>
    <t>G#4/Ab4</t>
  </si>
  <si>
    <t>A4</t>
  </si>
  <si>
    <t>A#4/Bb4</t>
  </si>
  <si>
    <t>B4</t>
  </si>
  <si>
    <t>C5</t>
  </si>
  <si>
    <t>C#5/Db5</t>
  </si>
  <si>
    <t>D5</t>
  </si>
  <si>
    <t>D#5/Eb5</t>
  </si>
  <si>
    <t>E5</t>
  </si>
  <si>
    <t>F5</t>
  </si>
  <si>
    <t>F#5/Gb5</t>
  </si>
  <si>
    <t>G5</t>
  </si>
  <si>
    <t>G#5/Ab5</t>
  </si>
  <si>
    <t>A5</t>
  </si>
  <si>
    <t>A#5/Bb5</t>
  </si>
  <si>
    <t>B5</t>
  </si>
  <si>
    <t>C6</t>
  </si>
  <si>
    <t>C#6/Db6</t>
  </si>
  <si>
    <t>D6</t>
  </si>
  <si>
    <t>D#6/Eb6</t>
  </si>
  <si>
    <t>E6</t>
  </si>
  <si>
    <t>F6</t>
  </si>
  <si>
    <t>F#6/Gb6</t>
  </si>
  <si>
    <t>G6</t>
  </si>
  <si>
    <t>G#6/Ab6</t>
  </si>
  <si>
    <t>A6</t>
  </si>
  <si>
    <t>A#6/Bb6</t>
  </si>
  <si>
    <t>B6</t>
  </si>
  <si>
    <t>C7</t>
  </si>
  <si>
    <t>C#7/Db7</t>
  </si>
  <si>
    <t>D7</t>
  </si>
  <si>
    <t>D#7/Eb7</t>
  </si>
  <si>
    <t>E7</t>
  </si>
  <si>
    <t>F7</t>
  </si>
  <si>
    <t>F#7/Gb7</t>
  </si>
  <si>
    <t>G7</t>
  </si>
  <si>
    <t>G#7/Ab7</t>
  </si>
  <si>
    <t>A7</t>
  </si>
  <si>
    <t>A#7/Bb7</t>
  </si>
  <si>
    <t>B7</t>
  </si>
  <si>
    <t>C8</t>
  </si>
  <si>
    <t>C#8/Db8</t>
  </si>
  <si>
    <t>D8</t>
  </si>
  <si>
    <t>D#8/Eb8</t>
  </si>
  <si>
    <t>E8</t>
  </si>
  <si>
    <t>F8</t>
  </si>
  <si>
    <t>F#8/Gb8</t>
  </si>
  <si>
    <t>G8</t>
  </si>
  <si>
    <t>G#8/Ab8</t>
  </si>
  <si>
    <t>A8</t>
  </si>
  <si>
    <t>A#8/Bb8</t>
  </si>
  <si>
    <t>B8</t>
  </si>
  <si>
    <t>A#/Bb</t>
  </si>
  <si>
    <t>AVR Timers: Square Wave Approximations of Musical Notes (C. D'Arcy)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</si>
</sst>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"/>
    <numFmt numFmtId="165" formatCode="0.00000"/>
    <numFmt numFmtId="166" formatCode="0.000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/>
      <bottom/>
      <diagonal style="thick">
        <color indexed="64"/>
      </diagonal>
    </border>
    <border diagonalUp="1">
      <left style="thick">
        <color indexed="64"/>
      </left>
      <right style="thick">
        <color indexed="64"/>
      </right>
      <top/>
      <bottom style="thick">
        <color indexed="64"/>
      </bottom>
      <diagonal style="thick">
        <color indexed="64"/>
      </diagonal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0" fillId="0" borderId="14" xfId="0" applyBorder="1" applyAlignment="1"/>
    <xf numFmtId="0" fontId="12" fillId="3" borderId="1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vertical="center"/>
    </xf>
    <xf numFmtId="0" fontId="12" fillId="0" borderId="14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7" fillId="0" borderId="0" xfId="0" applyFont="1" applyAlignment="1"/>
    <xf numFmtId="0" fontId="12" fillId="0" borderId="0" xfId="0" applyFont="1" applyAlignment="1"/>
    <xf numFmtId="0" fontId="2" fillId="0" borderId="0" xfId="0" applyFont="1" applyAlignment="1">
      <alignment horizontal="left"/>
    </xf>
    <xf numFmtId="0" fontId="18" fillId="0" borderId="0" xfId="1" applyAlignment="1" applyProtection="1">
      <alignment horizontal="left"/>
    </xf>
    <xf numFmtId="0" fontId="0" fillId="0" borderId="21" xfId="0" applyBorder="1"/>
    <xf numFmtId="0" fontId="0" fillId="0" borderId="14" xfId="0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18" fillId="0" borderId="0" xfId="1" applyAlignment="1" applyProtection="1"/>
    <xf numFmtId="0" fontId="0" fillId="0" borderId="26" xfId="0" applyBorder="1"/>
    <xf numFmtId="0" fontId="0" fillId="0" borderId="6" xfId="0" applyBorder="1"/>
    <xf numFmtId="0" fontId="0" fillId="0" borderId="27" xfId="0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6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64" fontId="0" fillId="13" borderId="1" xfId="0" applyNumberFormat="1" applyFill="1" applyBorder="1" applyAlignment="1">
      <alignment horizontal="center"/>
    </xf>
    <xf numFmtId="9" fontId="0" fillId="13" borderId="1" xfId="0" applyNumberForma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165" fontId="0" fillId="13" borderId="1" xfId="0" applyNumberFormat="1" applyFill="1" applyBorder="1" applyAlignment="1">
      <alignment horizontal="center"/>
    </xf>
    <xf numFmtId="0" fontId="2" fillId="13" borderId="38" xfId="0" applyFont="1" applyFill="1" applyBorder="1" applyAlignment="1">
      <alignment horizontal="center"/>
    </xf>
    <xf numFmtId="0" fontId="19" fillId="0" borderId="0" xfId="1" applyFont="1" applyAlignment="1" applyProtection="1">
      <alignment horizontal="center"/>
    </xf>
    <xf numFmtId="0" fontId="2" fillId="0" borderId="0" xfId="0" applyFont="1"/>
    <xf numFmtId="0" fontId="2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/>
    <xf numFmtId="0" fontId="0" fillId="0" borderId="0" xfId="0" applyFont="1"/>
    <xf numFmtId="0" fontId="2" fillId="0" borderId="3" xfId="0" applyFont="1" applyBorder="1" applyAlignment="1">
      <alignment horizontal="center"/>
    </xf>
    <xf numFmtId="166" fontId="2" fillId="0" borderId="39" xfId="0" applyNumberFormat="1" applyFont="1" applyBorder="1"/>
    <xf numFmtId="0" fontId="2" fillId="0" borderId="4" xfId="0" applyFont="1" applyBorder="1"/>
    <xf numFmtId="0" fontId="0" fillId="0" borderId="4" xfId="0" applyFont="1" applyBorder="1"/>
    <xf numFmtId="0" fontId="0" fillId="6" borderId="5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11" borderId="5" xfId="0" applyFont="1" applyFill="1" applyBorder="1" applyAlignment="1">
      <alignment horizontal="center" vertical="center" textRotation="90"/>
    </xf>
    <xf numFmtId="0" fontId="12" fillId="11" borderId="6" xfId="0" applyFont="1" applyFill="1" applyBorder="1" applyAlignment="1">
      <alignment horizontal="center" vertical="center" textRotation="90"/>
    </xf>
    <xf numFmtId="0" fontId="12" fillId="11" borderId="2" xfId="0" applyFont="1" applyFill="1" applyBorder="1" applyAlignment="1">
      <alignment horizontal="center" vertical="center" textRotation="90"/>
    </xf>
    <xf numFmtId="0" fontId="13" fillId="11" borderId="1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right"/>
    </xf>
    <xf numFmtId="0" fontId="10" fillId="5" borderId="4" xfId="0" applyFont="1" applyFill="1" applyBorder="1" applyAlignment="1">
      <alignment horizontal="right"/>
    </xf>
    <xf numFmtId="0" fontId="2" fillId="12" borderId="32" xfId="0" applyFon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2" fillId="12" borderId="34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12" fillId="10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C$9" fmlaRange="Constants!$C$4:$C$5" noThreeD="1" sel="2" val="0"/>
</file>

<file path=xl/ctrlProps/ctrlProp2.xml><?xml version="1.0" encoding="utf-8"?>
<formControlPr xmlns="http://schemas.microsoft.com/office/spreadsheetml/2009/9/main" objectType="Drop" dropLines="5" dropStyle="combo" dx="16" fmlaLink="$C$11" fmlaRange="Constants!$E$4:$E$8" noThreeD="1" sel="3" val="0"/>
</file>

<file path=xl/ctrlProps/ctrlProp3.xml><?xml version="1.0" encoding="utf-8"?>
<formControlPr xmlns="http://schemas.microsoft.com/office/spreadsheetml/2009/9/main" objectType="Drop" dropLines="3" dropStyle="combo" dx="16" fmlaLink="$C$4" fmlaRange="Constants!$B$4:$B$6" noThreeD="1" sel="2" val="0"/>
</file>

<file path=xl/ctrlProps/ctrlProp4.xml><?xml version="1.0" encoding="utf-8"?>
<formControlPr xmlns="http://schemas.microsoft.com/office/spreadsheetml/2009/9/main" objectType="Drop" dropLines="3" dropStyle="combo" dx="16" fmlaLink="$C$6" fmlaRange="Constants!$C$4:$C$5" noThreeD="1" sel="1" val="0"/>
</file>

<file path=xl/ctrlProps/ctrlProp5.xml><?xml version="1.0" encoding="utf-8"?>
<formControlPr xmlns="http://schemas.microsoft.com/office/spreadsheetml/2009/9/main" objectType="Drop" dropLines="3" dropStyle="combo" dx="16" fmlaLink="$C$4" fmlaRange="Constants!$B$4:$B$6" noThreeD="1" sel="2" val="0"/>
</file>

<file path=xl/ctrlProps/ctrlProp6.xml><?xml version="1.0" encoding="utf-8"?>
<formControlPr xmlns="http://schemas.microsoft.com/office/spreadsheetml/2009/9/main" objectType="Drop" dropLines="5" dropStyle="combo" dx="16" fmlaLink="C5" fmlaRange="Constants!$E$4:$E$8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21</xdr:row>
      <xdr:rowOff>9525</xdr:rowOff>
    </xdr:from>
    <xdr:to>
      <xdr:col>3</xdr:col>
      <xdr:colOff>95250</xdr:colOff>
      <xdr:row>23</xdr:row>
      <xdr:rowOff>135756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705225"/>
          <a:ext cx="2571750" cy="50723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17</xdr:col>
      <xdr:colOff>304800</xdr:colOff>
      <xdr:row>24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90500"/>
          <a:ext cx="7620000" cy="479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13</xdr:col>
      <xdr:colOff>47625</xdr:colOff>
      <xdr:row>26</xdr:row>
      <xdr:rowOff>68283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7810500" cy="4868883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25</xdr:row>
      <xdr:rowOff>66675</xdr:rowOff>
    </xdr:from>
    <xdr:to>
      <xdr:col>13</xdr:col>
      <xdr:colOff>190500</xdr:colOff>
      <xdr:row>26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829175"/>
          <a:ext cx="76485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7</xdr:row>
          <xdr:rowOff>171450</xdr:rowOff>
        </xdr:from>
        <xdr:to>
          <xdr:col>2</xdr:col>
          <xdr:colOff>904875</xdr:colOff>
          <xdr:row>8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180975</xdr:rowOff>
        </xdr:from>
        <xdr:to>
          <xdr:col>2</xdr:col>
          <xdr:colOff>914400</xdr:colOff>
          <xdr:row>10</xdr:row>
          <xdr:rowOff>190500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0</xdr:rowOff>
        </xdr:from>
        <xdr:to>
          <xdr:col>2</xdr:col>
          <xdr:colOff>923925</xdr:colOff>
          <xdr:row>4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184150</xdr:colOff>
      <xdr:row>2</xdr:row>
      <xdr:rowOff>31750</xdr:rowOff>
    </xdr:from>
    <xdr:to>
      <xdr:col>10</xdr:col>
      <xdr:colOff>363400</xdr:colOff>
      <xdr:row>4</xdr:row>
      <xdr:rowOff>14940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1100" y="412750"/>
          <a:ext cx="3449500" cy="364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28575</xdr:rowOff>
        </xdr:from>
        <xdr:to>
          <xdr:col>2</xdr:col>
          <xdr:colOff>904875</xdr:colOff>
          <xdr:row>5</xdr:row>
          <xdr:rowOff>161925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3</xdr:row>
          <xdr:rowOff>19050</xdr:rowOff>
        </xdr:from>
        <xdr:to>
          <xdr:col>2</xdr:col>
          <xdr:colOff>914400</xdr:colOff>
          <xdr:row>3</xdr:row>
          <xdr:rowOff>171450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19050</xdr:rowOff>
        </xdr:from>
        <xdr:to>
          <xdr:col>3</xdr:col>
          <xdr:colOff>0</xdr:colOff>
          <xdr:row>4</xdr:row>
          <xdr:rowOff>171450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%20D'Arcy/Documents/Desktop2019/Tim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000MHzXTAL"/>
      <sheetName val="FrequencyFormula"/>
      <sheetName val="Normal Mode Calculator"/>
      <sheetName val="CTC Calculator"/>
      <sheetName val="Fast PWM Mode Calculator"/>
      <sheetName val="SquareWaveApprox"/>
      <sheetName val="ResisterInterpreter"/>
      <sheetName val="Resistor"/>
      <sheetName val="LightItUp"/>
      <sheetName val="SquareWaveApproxCompleted"/>
      <sheetName val="ServoSuppor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B8">
            <v>0</v>
          </cell>
          <cell r="C8" t="str">
            <v>Black</v>
          </cell>
        </row>
        <row r="9">
          <cell r="B9">
            <v>1</v>
          </cell>
          <cell r="C9" t="str">
            <v>Brown</v>
          </cell>
        </row>
        <row r="10">
          <cell r="B10">
            <v>2</v>
          </cell>
          <cell r="C10" t="str">
            <v>Red</v>
          </cell>
        </row>
        <row r="11">
          <cell r="B11">
            <v>3</v>
          </cell>
          <cell r="C11" t="str">
            <v>Orange</v>
          </cell>
        </row>
        <row r="12">
          <cell r="B12">
            <v>4</v>
          </cell>
          <cell r="C12" t="str">
            <v>Yellow</v>
          </cell>
        </row>
        <row r="13">
          <cell r="B13">
            <v>5</v>
          </cell>
          <cell r="C13" t="str">
            <v>Green</v>
          </cell>
        </row>
        <row r="14">
          <cell r="B14">
            <v>6</v>
          </cell>
          <cell r="C14" t="str">
            <v>Blue</v>
          </cell>
        </row>
        <row r="15">
          <cell r="B15">
            <v>7</v>
          </cell>
          <cell r="C15" t="str">
            <v>Violet</v>
          </cell>
        </row>
        <row r="16">
          <cell r="B16">
            <v>8</v>
          </cell>
          <cell r="C16" t="str">
            <v>Gray</v>
          </cell>
        </row>
        <row r="17">
          <cell r="B17">
            <v>9</v>
          </cell>
          <cell r="C17" t="str">
            <v>White</v>
          </cell>
        </row>
      </sheetData>
      <sheetData sheetId="7">
        <row r="8">
          <cell r="B8">
            <v>0</v>
          </cell>
          <cell r="C8" t="str">
            <v>Black</v>
          </cell>
        </row>
        <row r="9">
          <cell r="B9">
            <v>1</v>
          </cell>
          <cell r="C9" t="str">
            <v>Brown</v>
          </cell>
        </row>
        <row r="10">
          <cell r="B10">
            <v>2</v>
          </cell>
          <cell r="C10" t="str">
            <v>Red</v>
          </cell>
        </row>
        <row r="11">
          <cell r="B11">
            <v>3</v>
          </cell>
          <cell r="C11" t="str">
            <v>Orange</v>
          </cell>
        </row>
        <row r="12">
          <cell r="B12">
            <v>4</v>
          </cell>
          <cell r="C12" t="str">
            <v>Yellow</v>
          </cell>
        </row>
        <row r="13">
          <cell r="B13">
            <v>5</v>
          </cell>
          <cell r="C13" t="str">
            <v>Green</v>
          </cell>
        </row>
        <row r="14">
          <cell r="B14">
            <v>6</v>
          </cell>
          <cell r="C14" t="str">
            <v xml:space="preserve">Blue </v>
          </cell>
        </row>
        <row r="15">
          <cell r="B15">
            <v>7</v>
          </cell>
          <cell r="C15" t="str">
            <v>Violet</v>
          </cell>
        </row>
        <row r="16">
          <cell r="B16">
            <v>8</v>
          </cell>
          <cell r="C16" t="str">
            <v>Gray</v>
          </cell>
        </row>
        <row r="17">
          <cell r="B17">
            <v>9</v>
          </cell>
          <cell r="C17" t="str">
            <v>White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phy.mtu.edu/~suits/notefreqs.html" TargetMode="External"/><Relationship Id="rId7" Type="http://schemas.openxmlformats.org/officeDocument/2006/relationships/hyperlink" Target="http://www.phy.mtu.edu/~suits/NoteFreqCalcs.html" TargetMode="External"/><Relationship Id="rId2" Type="http://schemas.openxmlformats.org/officeDocument/2006/relationships/hyperlink" Target="http://www.phy.mtu.edu/~suits/notefreqs.html" TargetMode="External"/><Relationship Id="rId1" Type="http://schemas.openxmlformats.org/officeDocument/2006/relationships/hyperlink" Target="http://www.phy.mtu.edu/~suits/notefreqs.html" TargetMode="External"/><Relationship Id="rId6" Type="http://schemas.openxmlformats.org/officeDocument/2006/relationships/hyperlink" Target="http://mail.rsgc.on.ca/~cdarcy/Datasheets/AVR130.pdf" TargetMode="External"/><Relationship Id="rId5" Type="http://schemas.openxmlformats.org/officeDocument/2006/relationships/hyperlink" Target="http://hyperphysics.phy-astr.gsu.edu/hbase/Sound/earsens.html" TargetMode="External"/><Relationship Id="rId4" Type="http://schemas.openxmlformats.org/officeDocument/2006/relationships/hyperlink" Target="https://www.techonthenet.com/excel/formulas/vlook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showGridLines="0" workbookViewId="0">
      <selection activeCell="B3" sqref="B3:D3"/>
    </sheetView>
  </sheetViews>
  <sheetFormatPr defaultRowHeight="15" x14ac:dyDescent="0.25"/>
  <cols>
    <col min="2" max="2" width="20.5703125" bestFit="1" customWidth="1"/>
    <col min="3" max="3" width="21.140625" bestFit="1" customWidth="1"/>
  </cols>
  <sheetData>
    <row r="2" spans="2:5" ht="31.5" x14ac:dyDescent="0.5">
      <c r="B2" s="107" t="s">
        <v>70</v>
      </c>
      <c r="C2" s="107"/>
      <c r="D2" s="107"/>
      <c r="E2" s="51"/>
    </row>
    <row r="3" spans="2:5" ht="21" x14ac:dyDescent="0.35">
      <c r="B3" s="108" t="s">
        <v>57</v>
      </c>
      <c r="C3" s="108"/>
      <c r="D3" s="108"/>
      <c r="E3" s="52"/>
    </row>
    <row r="4" spans="2:5" x14ac:dyDescent="0.25">
      <c r="B4" s="50"/>
    </row>
    <row r="5" spans="2:5" x14ac:dyDescent="0.25">
      <c r="B5" s="50" t="s">
        <v>65</v>
      </c>
      <c r="C5" t="s">
        <v>66</v>
      </c>
    </row>
    <row r="6" spans="2:5" x14ac:dyDescent="0.25">
      <c r="B6" s="50" t="s">
        <v>58</v>
      </c>
      <c r="C6" t="s">
        <v>67</v>
      </c>
    </row>
    <row r="7" spans="2:5" x14ac:dyDescent="0.25">
      <c r="B7" s="50"/>
    </row>
    <row r="8" spans="2:5" x14ac:dyDescent="0.25">
      <c r="B8" s="50" t="s">
        <v>68</v>
      </c>
      <c r="C8" t="s">
        <v>69</v>
      </c>
    </row>
    <row r="9" spans="2:5" x14ac:dyDescent="0.25">
      <c r="B9" s="50" t="s">
        <v>59</v>
      </c>
      <c r="C9" t="s">
        <v>60</v>
      </c>
    </row>
    <row r="10" spans="2:5" x14ac:dyDescent="0.25">
      <c r="B10" s="50"/>
    </row>
    <row r="11" spans="2:5" x14ac:dyDescent="0.25">
      <c r="B11" s="50"/>
    </row>
    <row r="12" spans="2:5" x14ac:dyDescent="0.25">
      <c r="B12" s="50"/>
    </row>
    <row r="13" spans="2:5" x14ac:dyDescent="0.25">
      <c r="B13" s="50" t="s">
        <v>61</v>
      </c>
      <c r="C13" t="s">
        <v>62</v>
      </c>
    </row>
    <row r="14" spans="2:5" x14ac:dyDescent="0.25">
      <c r="B14" s="50" t="s">
        <v>63</v>
      </c>
      <c r="C14" t="s">
        <v>67</v>
      </c>
    </row>
    <row r="15" spans="2:5" x14ac:dyDescent="0.25">
      <c r="B15" s="50"/>
    </row>
    <row r="16" spans="2:5" x14ac:dyDescent="0.25">
      <c r="B16" s="50"/>
    </row>
    <row r="17" spans="2:2" x14ac:dyDescent="0.25">
      <c r="B17" s="50"/>
    </row>
    <row r="18" spans="2:2" x14ac:dyDescent="0.25">
      <c r="B18" s="50"/>
    </row>
    <row r="19" spans="2:2" x14ac:dyDescent="0.25">
      <c r="B19" s="50"/>
    </row>
    <row r="20" spans="2:2" x14ac:dyDescent="0.25">
      <c r="B20" s="50" t="s">
        <v>64</v>
      </c>
    </row>
    <row r="21" spans="2:2" x14ac:dyDescent="0.25">
      <c r="B21" s="50"/>
    </row>
    <row r="22" spans="2:2" x14ac:dyDescent="0.25">
      <c r="B22" s="50"/>
    </row>
    <row r="23" spans="2:2" x14ac:dyDescent="0.25">
      <c r="B23" s="50"/>
    </row>
    <row r="24" spans="2:2" x14ac:dyDescent="0.25">
      <c r="B24" s="50"/>
    </row>
    <row r="25" spans="2:2" x14ac:dyDescent="0.25">
      <c r="B25" s="50"/>
    </row>
    <row r="26" spans="2:2" x14ac:dyDescent="0.25">
      <c r="B26" s="50"/>
    </row>
    <row r="27" spans="2:2" x14ac:dyDescent="0.25">
      <c r="B27" s="50"/>
    </row>
  </sheetData>
  <mergeCells count="2">
    <mergeCell ref="B2:D2"/>
    <mergeCell ref="B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E28" sqref="E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29"/>
  <sheetViews>
    <sheetView showGridLines="0" topLeftCell="A4" zoomScale="90" zoomScaleNormal="90" workbookViewId="0">
      <selection activeCell="K13" sqref="K13"/>
    </sheetView>
  </sheetViews>
  <sheetFormatPr defaultRowHeight="15" x14ac:dyDescent="0.25"/>
  <cols>
    <col min="1" max="3" width="9.140625" style="1"/>
    <col min="4" max="13" width="10.7109375" style="1" customWidth="1"/>
    <col min="14" max="16384" width="9.140625" style="1"/>
  </cols>
  <sheetData>
    <row r="2" spans="2:13" ht="26.25" x14ac:dyDescent="0.4">
      <c r="D2" s="109" t="s">
        <v>71</v>
      </c>
      <c r="E2" s="110"/>
      <c r="F2" s="110"/>
      <c r="G2" s="110"/>
      <c r="H2" s="110"/>
      <c r="I2" s="110"/>
      <c r="J2" s="110"/>
      <c r="K2" s="110"/>
      <c r="L2" s="110"/>
      <c r="M2" s="110"/>
    </row>
    <row r="4" spans="2:13" ht="21" x14ac:dyDescent="0.35">
      <c r="B4" s="119" t="s">
        <v>50</v>
      </c>
      <c r="C4" s="44"/>
      <c r="D4" s="117" t="s">
        <v>45</v>
      </c>
      <c r="E4" s="117"/>
      <c r="F4" s="117"/>
      <c r="G4" s="117"/>
      <c r="H4" s="118"/>
      <c r="I4" s="117" t="s">
        <v>46</v>
      </c>
      <c r="J4" s="117"/>
      <c r="K4" s="117"/>
      <c r="L4" s="117"/>
      <c r="M4" s="118"/>
    </row>
    <row r="5" spans="2:13" ht="15.75" x14ac:dyDescent="0.25">
      <c r="B5" s="120"/>
      <c r="C5" s="40"/>
      <c r="D5" s="114" t="s">
        <v>7</v>
      </c>
      <c r="E5" s="114"/>
      <c r="F5" s="114"/>
      <c r="G5" s="114"/>
      <c r="H5" s="115"/>
      <c r="I5" s="116" t="s">
        <v>7</v>
      </c>
      <c r="J5" s="114"/>
      <c r="K5" s="114"/>
      <c r="L5" s="114"/>
      <c r="M5" s="114"/>
    </row>
    <row r="6" spans="2:13" ht="15.75" x14ac:dyDescent="0.25">
      <c r="B6" s="35" t="s">
        <v>51</v>
      </c>
      <c r="C6" s="36"/>
      <c r="D6" s="37" t="s">
        <v>47</v>
      </c>
      <c r="E6" s="37">
        <v>8</v>
      </c>
      <c r="F6" s="37">
        <v>64</v>
      </c>
      <c r="G6" s="37">
        <v>256</v>
      </c>
      <c r="H6" s="38">
        <v>1024</v>
      </c>
      <c r="I6" s="39" t="s">
        <v>47</v>
      </c>
      <c r="J6" s="37">
        <v>8</v>
      </c>
      <c r="K6" s="37">
        <v>64</v>
      </c>
      <c r="L6" s="37">
        <v>256</v>
      </c>
      <c r="M6" s="37">
        <v>1024</v>
      </c>
    </row>
    <row r="7" spans="2:13" ht="15" customHeight="1" x14ac:dyDescent="0.25">
      <c r="B7" s="43" t="s">
        <v>49</v>
      </c>
      <c r="C7" s="37">
        <v>23</v>
      </c>
      <c r="D7" s="123" t="s">
        <v>40</v>
      </c>
      <c r="E7" s="11"/>
      <c r="F7" s="11"/>
      <c r="G7" s="11"/>
      <c r="H7" s="29"/>
      <c r="I7" s="121" t="s">
        <v>37</v>
      </c>
      <c r="J7" s="11"/>
      <c r="K7" s="11"/>
      <c r="L7" s="11"/>
      <c r="M7" s="11"/>
    </row>
    <row r="8" spans="2:13" ht="15" customHeight="1" x14ac:dyDescent="0.25">
      <c r="B8" s="111" t="s">
        <v>2</v>
      </c>
      <c r="C8" s="37">
        <v>22</v>
      </c>
      <c r="D8" s="123"/>
      <c r="E8" s="11"/>
      <c r="F8" s="11"/>
      <c r="G8" s="11"/>
      <c r="H8" s="29"/>
      <c r="I8" s="121"/>
      <c r="J8" s="11"/>
      <c r="K8" s="11"/>
      <c r="L8" s="11"/>
      <c r="M8" s="11"/>
    </row>
    <row r="9" spans="2:13" ht="15" customHeight="1" x14ac:dyDescent="0.25">
      <c r="B9" s="112"/>
      <c r="C9" s="37">
        <v>21</v>
      </c>
      <c r="D9" s="123"/>
      <c r="E9" s="11"/>
      <c r="F9" s="11"/>
      <c r="G9" s="11"/>
      <c r="H9" s="29"/>
      <c r="I9" s="121"/>
      <c r="J9" s="11"/>
      <c r="K9" s="11"/>
      <c r="L9" s="11"/>
      <c r="M9" s="11"/>
    </row>
    <row r="10" spans="2:13" ht="15" customHeight="1" x14ac:dyDescent="0.25">
      <c r="B10" s="112"/>
      <c r="C10" s="37">
        <v>20</v>
      </c>
      <c r="D10" s="123"/>
      <c r="E10" s="123" t="s">
        <v>39</v>
      </c>
      <c r="F10" s="11"/>
      <c r="G10" s="11"/>
      <c r="H10" s="29"/>
      <c r="I10" s="121"/>
      <c r="J10" s="123" t="s">
        <v>41</v>
      </c>
      <c r="K10" s="11"/>
      <c r="L10" s="11"/>
      <c r="M10" s="11"/>
    </row>
    <row r="11" spans="2:13" ht="15" customHeight="1" x14ac:dyDescent="0.25">
      <c r="B11" s="112"/>
      <c r="C11" s="37">
        <v>19</v>
      </c>
      <c r="D11" s="123"/>
      <c r="E11" s="123"/>
      <c r="F11" s="11"/>
      <c r="G11" s="11"/>
      <c r="H11" s="29"/>
      <c r="I11" s="121"/>
      <c r="J11" s="123"/>
      <c r="K11" s="11"/>
      <c r="L11" s="11"/>
      <c r="M11" s="11"/>
    </row>
    <row r="12" spans="2:13" ht="15" customHeight="1" x14ac:dyDescent="0.25">
      <c r="B12" s="112"/>
      <c r="C12" s="37">
        <v>18</v>
      </c>
      <c r="D12" s="123"/>
      <c r="E12" s="123"/>
      <c r="F12" s="11"/>
      <c r="G12" s="11"/>
      <c r="H12" s="29"/>
      <c r="I12" s="121"/>
      <c r="J12" s="123"/>
      <c r="K12" s="11"/>
      <c r="L12" s="11"/>
      <c r="M12" s="11"/>
    </row>
    <row r="13" spans="2:13" ht="15" customHeight="1" thickBot="1" x14ac:dyDescent="0.3">
      <c r="B13" s="112"/>
      <c r="C13" s="37">
        <v>17</v>
      </c>
      <c r="D13" s="123"/>
      <c r="E13" s="123"/>
      <c r="F13" s="123" t="s">
        <v>38</v>
      </c>
      <c r="G13" s="11"/>
      <c r="H13" s="29"/>
      <c r="I13" s="122"/>
      <c r="J13" s="124"/>
      <c r="K13" s="41" t="s">
        <v>42</v>
      </c>
      <c r="L13" s="33"/>
      <c r="M13" s="33"/>
    </row>
    <row r="14" spans="2:13" ht="15" customHeight="1" x14ac:dyDescent="0.25">
      <c r="B14" s="112"/>
      <c r="C14" s="37">
        <v>16</v>
      </c>
      <c r="D14" s="123"/>
      <c r="E14" s="123"/>
      <c r="F14" s="123"/>
      <c r="G14" s="11"/>
      <c r="H14" s="29"/>
      <c r="I14" s="32"/>
      <c r="J14" s="28"/>
      <c r="K14" s="28"/>
      <c r="L14" s="42" t="s">
        <v>43</v>
      </c>
      <c r="M14" s="125" t="s">
        <v>44</v>
      </c>
    </row>
    <row r="15" spans="2:13" ht="15" customHeight="1" x14ac:dyDescent="0.25">
      <c r="B15" s="112"/>
      <c r="C15" s="37">
        <v>15</v>
      </c>
      <c r="D15" s="123"/>
      <c r="E15" s="123"/>
      <c r="F15" s="123"/>
      <c r="G15" s="123" t="s">
        <v>37</v>
      </c>
      <c r="H15" s="29"/>
      <c r="I15" s="27"/>
      <c r="J15" s="10"/>
      <c r="K15" s="10"/>
      <c r="L15" s="10"/>
      <c r="M15" s="126"/>
    </row>
    <row r="16" spans="2:13" ht="15" customHeight="1" x14ac:dyDescent="0.25">
      <c r="B16" s="112"/>
      <c r="C16" s="37">
        <v>14</v>
      </c>
      <c r="D16" s="123"/>
      <c r="E16" s="123"/>
      <c r="F16" s="123"/>
      <c r="G16" s="123"/>
      <c r="H16" s="29"/>
      <c r="I16" s="27"/>
      <c r="J16" s="10"/>
      <c r="K16" s="10"/>
      <c r="L16" s="10"/>
      <c r="M16" s="126"/>
    </row>
    <row r="17" spans="2:13" ht="15" customHeight="1" x14ac:dyDescent="0.25">
      <c r="B17" s="112"/>
      <c r="C17" s="37">
        <v>13</v>
      </c>
      <c r="D17" s="123"/>
      <c r="E17" s="123"/>
      <c r="F17" s="123"/>
      <c r="G17" s="123"/>
      <c r="H17" s="127" t="s">
        <v>36</v>
      </c>
      <c r="I17" s="27"/>
      <c r="J17" s="10"/>
      <c r="K17" s="10"/>
      <c r="L17" s="10"/>
      <c r="M17" s="10"/>
    </row>
    <row r="18" spans="2:13" ht="15" customHeight="1" x14ac:dyDescent="0.25">
      <c r="B18" s="112"/>
      <c r="C18" s="37">
        <v>12</v>
      </c>
      <c r="D18" s="123"/>
      <c r="E18" s="123"/>
      <c r="F18" s="123"/>
      <c r="G18" s="123"/>
      <c r="H18" s="127"/>
      <c r="I18" s="27"/>
      <c r="J18" s="10"/>
      <c r="K18" s="10"/>
      <c r="L18" s="10"/>
      <c r="M18" s="10"/>
    </row>
    <row r="19" spans="2:13" ht="15" customHeight="1" x14ac:dyDescent="0.25">
      <c r="B19" s="112"/>
      <c r="C19" s="37">
        <v>11</v>
      </c>
      <c r="D19" s="123"/>
      <c r="E19" s="123"/>
      <c r="F19" s="123"/>
      <c r="G19" s="123"/>
      <c r="H19" s="127"/>
      <c r="I19" s="27"/>
      <c r="J19" s="10"/>
      <c r="K19" s="10"/>
      <c r="L19" s="10"/>
      <c r="M19" s="10"/>
    </row>
    <row r="20" spans="2:13" ht="15" customHeight="1" x14ac:dyDescent="0.25">
      <c r="B20" s="112"/>
      <c r="C20" s="37">
        <v>10</v>
      </c>
      <c r="D20" s="123"/>
      <c r="E20" s="123"/>
      <c r="F20" s="123"/>
      <c r="G20" s="123"/>
      <c r="H20" s="127"/>
      <c r="I20" s="27"/>
      <c r="J20" s="10"/>
      <c r="K20" s="10"/>
      <c r="L20" s="10"/>
      <c r="M20" s="10"/>
    </row>
    <row r="21" spans="2:13" ht="15" customHeight="1" thickBot="1" x14ac:dyDescent="0.3">
      <c r="B21" s="112"/>
      <c r="C21" s="37">
        <v>9</v>
      </c>
      <c r="D21" s="124"/>
      <c r="E21" s="124"/>
      <c r="F21" s="124"/>
      <c r="G21" s="124"/>
      <c r="H21" s="128"/>
      <c r="I21" s="27"/>
      <c r="J21" s="10"/>
      <c r="K21" s="10"/>
      <c r="L21" s="10"/>
      <c r="M21" s="10"/>
    </row>
    <row r="22" spans="2:13" ht="15.75" x14ac:dyDescent="0.25">
      <c r="B22" s="112"/>
      <c r="C22" s="37">
        <v>8</v>
      </c>
      <c r="D22" s="28"/>
      <c r="E22" s="28"/>
      <c r="F22" s="28"/>
      <c r="G22" s="28"/>
      <c r="H22" s="31"/>
      <c r="I22" s="27"/>
      <c r="J22" s="10"/>
      <c r="K22" s="10"/>
      <c r="L22" s="10"/>
      <c r="M22" s="10"/>
    </row>
    <row r="23" spans="2:13" ht="15.75" x14ac:dyDescent="0.25">
      <c r="B23" s="112"/>
      <c r="C23" s="37">
        <v>7</v>
      </c>
      <c r="D23" s="10"/>
      <c r="E23" s="10"/>
      <c r="F23" s="10"/>
      <c r="G23" s="10"/>
      <c r="H23" s="30"/>
      <c r="I23" s="27"/>
      <c r="J23" s="10"/>
      <c r="K23" s="10"/>
      <c r="L23" s="10"/>
      <c r="M23" s="10"/>
    </row>
    <row r="24" spans="2:13" ht="15.75" x14ac:dyDescent="0.25">
      <c r="B24" s="112"/>
      <c r="C24" s="37">
        <v>6</v>
      </c>
      <c r="D24" s="10"/>
      <c r="E24" s="10"/>
      <c r="F24" s="10"/>
      <c r="G24" s="10"/>
      <c r="H24" s="30"/>
      <c r="I24" s="27"/>
      <c r="J24" s="10"/>
      <c r="K24" s="10"/>
      <c r="L24" s="10"/>
      <c r="M24" s="10"/>
    </row>
    <row r="25" spans="2:13" ht="15.75" x14ac:dyDescent="0.25">
      <c r="B25" s="112"/>
      <c r="C25" s="37">
        <v>5</v>
      </c>
      <c r="D25" s="10"/>
      <c r="E25" s="10"/>
      <c r="F25" s="10"/>
      <c r="G25" s="10"/>
      <c r="H25" s="30"/>
      <c r="I25" s="27"/>
      <c r="J25" s="10"/>
      <c r="K25" s="10"/>
      <c r="L25" s="10"/>
      <c r="M25" s="10"/>
    </row>
    <row r="26" spans="2:13" ht="15.75" x14ac:dyDescent="0.25">
      <c r="B26" s="112"/>
      <c r="C26" s="37">
        <v>4</v>
      </c>
      <c r="D26" s="10"/>
      <c r="E26" s="10"/>
      <c r="F26" s="10"/>
      <c r="G26" s="10"/>
      <c r="H26" s="30"/>
      <c r="I26" s="27"/>
      <c r="J26" s="10"/>
      <c r="K26" s="10"/>
      <c r="L26" s="10"/>
      <c r="M26" s="10"/>
    </row>
    <row r="27" spans="2:13" ht="15.75" x14ac:dyDescent="0.25">
      <c r="B27" s="112"/>
      <c r="C27" s="37">
        <v>3</v>
      </c>
      <c r="D27" s="10"/>
      <c r="E27" s="10"/>
      <c r="F27" s="10"/>
      <c r="G27" s="10"/>
      <c r="H27" s="30"/>
      <c r="I27" s="27"/>
      <c r="J27" s="10"/>
      <c r="K27" s="10"/>
      <c r="L27" s="10"/>
      <c r="M27" s="10"/>
    </row>
    <row r="28" spans="2:13" ht="15.75" x14ac:dyDescent="0.25">
      <c r="B28" s="112"/>
      <c r="C28" s="37">
        <v>2</v>
      </c>
      <c r="D28" s="10"/>
      <c r="E28" s="10"/>
      <c r="F28" s="10"/>
      <c r="G28" s="10"/>
      <c r="H28" s="30"/>
      <c r="I28" s="27"/>
      <c r="J28" s="10"/>
      <c r="K28" s="10"/>
      <c r="L28" s="10"/>
      <c r="M28" s="10"/>
    </row>
    <row r="29" spans="2:13" ht="15.75" x14ac:dyDescent="0.25">
      <c r="B29" s="113"/>
      <c r="C29" s="37">
        <v>1</v>
      </c>
      <c r="D29" s="10"/>
      <c r="E29" s="10"/>
      <c r="F29" s="10"/>
      <c r="G29" s="10"/>
      <c r="H29" s="30"/>
      <c r="I29" s="27"/>
      <c r="J29" s="10"/>
      <c r="K29" s="10"/>
      <c r="L29" s="10"/>
      <c r="M29" s="10"/>
    </row>
  </sheetData>
  <mergeCells count="15">
    <mergeCell ref="D2:M2"/>
    <mergeCell ref="B8:B29"/>
    <mergeCell ref="D5:H5"/>
    <mergeCell ref="I5:M5"/>
    <mergeCell ref="D4:H4"/>
    <mergeCell ref="I4:M4"/>
    <mergeCell ref="B4:B5"/>
    <mergeCell ref="I7:I13"/>
    <mergeCell ref="J10:J13"/>
    <mergeCell ref="M14:M16"/>
    <mergeCell ref="E10:E21"/>
    <mergeCell ref="D7:D21"/>
    <mergeCell ref="H17:H21"/>
    <mergeCell ref="G15:G21"/>
    <mergeCell ref="F13:F2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E17"/>
  <sheetViews>
    <sheetView tabSelected="1" zoomScale="150" zoomScaleNormal="150" workbookViewId="0">
      <selection activeCell="D12" sqref="D12"/>
    </sheetView>
  </sheetViews>
  <sheetFormatPr defaultRowHeight="15" x14ac:dyDescent="0.25"/>
  <cols>
    <col min="1" max="1" width="12.7109375" style="1" bestFit="1" customWidth="1"/>
    <col min="2" max="2" width="13.85546875" style="2" bestFit="1" customWidth="1"/>
    <col min="3" max="3" width="13.85546875" style="1" bestFit="1" customWidth="1"/>
    <col min="4" max="4" width="12.42578125" style="1" bestFit="1" customWidth="1"/>
    <col min="5" max="5" width="19" style="1" bestFit="1" customWidth="1"/>
    <col min="6" max="6" width="9.140625" style="1"/>
    <col min="7" max="7" width="11" style="1" bestFit="1" customWidth="1"/>
    <col min="8" max="8" width="9.140625" style="1"/>
    <col min="9" max="9" width="10.5703125" style="1" bestFit="1" customWidth="1"/>
    <col min="10" max="16384" width="9.140625" style="1"/>
  </cols>
  <sheetData>
    <row r="1" spans="2:5" x14ac:dyDescent="0.25">
      <c r="B1" s="15"/>
    </row>
    <row r="2" spans="2:5" x14ac:dyDescent="0.25">
      <c r="B2" s="129" t="s">
        <v>29</v>
      </c>
      <c r="C2" s="129"/>
      <c r="D2" s="129"/>
      <c r="E2" s="129"/>
    </row>
    <row r="3" spans="2:5" x14ac:dyDescent="0.25">
      <c r="B3" s="6" t="s">
        <v>26</v>
      </c>
      <c r="C3" s="7" t="s">
        <v>14</v>
      </c>
      <c r="D3" s="8" t="s">
        <v>15</v>
      </c>
      <c r="E3" s="9" t="s">
        <v>24</v>
      </c>
    </row>
    <row r="4" spans="2:5" x14ac:dyDescent="0.25">
      <c r="B4" s="6" t="s">
        <v>0</v>
      </c>
      <c r="C4" s="10">
        <v>2</v>
      </c>
      <c r="D4" s="13">
        <f>VLOOKUP(C4-1,Timers,4)</f>
        <v>8</v>
      </c>
      <c r="E4" s="11" t="s">
        <v>4</v>
      </c>
    </row>
    <row r="5" spans="2:5" x14ac:dyDescent="0.25">
      <c r="B5" s="6" t="s">
        <v>19</v>
      </c>
      <c r="C5" s="10"/>
      <c r="D5" s="13">
        <f>1/(D4*1000000)</f>
        <v>1.2499999999999999E-7</v>
      </c>
      <c r="E5" s="11" t="s">
        <v>9</v>
      </c>
    </row>
    <row r="6" spans="2:5" x14ac:dyDescent="0.25">
      <c r="B6" s="6"/>
      <c r="C6" s="10"/>
      <c r="D6" s="13">
        <f>D5*1000</f>
        <v>1.25E-4</v>
      </c>
      <c r="E6" s="11" t="s">
        <v>10</v>
      </c>
    </row>
    <row r="7" spans="2:5" x14ac:dyDescent="0.25">
      <c r="B7" s="6"/>
      <c r="C7" s="10"/>
      <c r="D7" s="13">
        <f>D6*1000</f>
        <v>0.125</v>
      </c>
      <c r="E7" s="11" t="s">
        <v>20</v>
      </c>
    </row>
    <row r="8" spans="2:5" x14ac:dyDescent="0.25">
      <c r="B8" s="6"/>
      <c r="C8" s="10"/>
      <c r="D8" s="13">
        <f>D7*1000</f>
        <v>125</v>
      </c>
      <c r="E8" s="11" t="s">
        <v>21</v>
      </c>
    </row>
    <row r="9" spans="2:5" x14ac:dyDescent="0.25">
      <c r="B9" s="6" t="s">
        <v>11</v>
      </c>
      <c r="C9" s="10">
        <v>2</v>
      </c>
      <c r="D9" s="14">
        <f>C9-1</f>
        <v>1</v>
      </c>
      <c r="E9" s="11" t="s">
        <v>6</v>
      </c>
    </row>
    <row r="10" spans="2:5" x14ac:dyDescent="0.25">
      <c r="B10" s="6" t="s">
        <v>12</v>
      </c>
      <c r="C10" s="10"/>
      <c r="D10" s="14">
        <f>VLOOKUP(C9-1,Timers,2)</f>
        <v>16</v>
      </c>
      <c r="E10" s="11" t="s">
        <v>2</v>
      </c>
    </row>
    <row r="11" spans="2:5" ht="15.75" thickBot="1" x14ac:dyDescent="0.3">
      <c r="B11" s="47" t="s">
        <v>13</v>
      </c>
      <c r="C11" s="48">
        <v>3</v>
      </c>
      <c r="D11" s="49">
        <f>VLOOKUP(C11-1,Timers,3)</f>
        <v>64</v>
      </c>
      <c r="E11" s="33" t="s">
        <v>27</v>
      </c>
    </row>
    <row r="12" spans="2:5" x14ac:dyDescent="0.25">
      <c r="B12" s="104" t="s">
        <v>18</v>
      </c>
      <c r="C12" s="130" t="s">
        <v>52</v>
      </c>
      <c r="D12" s="105">
        <f>(D4*1000000)/(2^D10*D11)</f>
        <v>1.9073486328125</v>
      </c>
      <c r="E12" s="106" t="s">
        <v>3</v>
      </c>
    </row>
    <row r="13" spans="2:5" x14ac:dyDescent="0.25">
      <c r="B13" s="6" t="s">
        <v>17</v>
      </c>
      <c r="C13" s="131"/>
      <c r="D13" s="14">
        <f>1/D12</f>
        <v>0.52428799999999998</v>
      </c>
      <c r="E13" s="11" t="s">
        <v>9</v>
      </c>
    </row>
    <row r="14" spans="2:5" ht="15.75" thickBot="1" x14ac:dyDescent="0.3">
      <c r="B14" s="47" t="s">
        <v>22</v>
      </c>
      <c r="C14" s="132"/>
      <c r="D14" s="49">
        <f>D12/2</f>
        <v>0.95367431640625</v>
      </c>
      <c r="E14" s="33" t="s">
        <v>3</v>
      </c>
    </row>
    <row r="15" spans="2:5" x14ac:dyDescent="0.25">
      <c r="B15" s="16" t="s">
        <v>48</v>
      </c>
      <c r="C15" s="46">
        <v>4000</v>
      </c>
      <c r="D15" s="20"/>
      <c r="E15" s="18" t="s">
        <v>3</v>
      </c>
    </row>
    <row r="16" spans="2:5" x14ac:dyDescent="0.25">
      <c r="B16" s="6" t="s">
        <v>53</v>
      </c>
      <c r="C16" s="45" t="s">
        <v>54</v>
      </c>
      <c r="D16" s="14">
        <f>2^$D$10*(1-$D$12/$C$15)</f>
        <v>65504.75</v>
      </c>
      <c r="E16" s="11"/>
    </row>
    <row r="17" spans="2:5" x14ac:dyDescent="0.25">
      <c r="B17" s="6"/>
      <c r="C17" s="45" t="s">
        <v>56</v>
      </c>
      <c r="D17" s="14">
        <f>2^$D$10*(1-$D$12/$C$15/2)</f>
        <v>65520.375</v>
      </c>
      <c r="E17" s="11" t="s">
        <v>55</v>
      </c>
    </row>
  </sheetData>
  <mergeCells count="2">
    <mergeCell ref="B2:E2"/>
    <mergeCell ref="C12:C1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923925</xdr:colOff>
                    <xdr:row>7</xdr:row>
                    <xdr:rowOff>171450</xdr:rowOff>
                  </from>
                  <to>
                    <xdr:col>2</xdr:col>
                    <xdr:colOff>904875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180975</xdr:rowOff>
                  </from>
                  <to>
                    <xdr:col>2</xdr:col>
                    <xdr:colOff>914400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2</xdr:col>
                    <xdr:colOff>9525</xdr:colOff>
                    <xdr:row>3</xdr:row>
                    <xdr:rowOff>0</xdr:rowOff>
                  </from>
                  <to>
                    <xdr:col>2</xdr:col>
                    <xdr:colOff>923925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19"/>
  <sheetViews>
    <sheetView zoomScale="150" zoomScaleNormal="150" workbookViewId="0">
      <selection activeCell="F17" sqref="F17"/>
    </sheetView>
  </sheetViews>
  <sheetFormatPr defaultRowHeight="15" x14ac:dyDescent="0.25"/>
  <cols>
    <col min="1" max="1" width="12.7109375" style="1" bestFit="1" customWidth="1"/>
    <col min="2" max="2" width="13.85546875" style="15" bestFit="1" customWidth="1"/>
    <col min="3" max="3" width="13.85546875" style="1" bestFit="1" customWidth="1"/>
    <col min="4" max="4" width="12.42578125" style="1" bestFit="1" customWidth="1"/>
    <col min="5" max="5" width="19" style="1" bestFit="1" customWidth="1"/>
    <col min="6" max="6" width="9.140625" style="1"/>
    <col min="7" max="7" width="11" style="1" bestFit="1" customWidth="1"/>
    <col min="8" max="8" width="9.140625" style="1"/>
    <col min="9" max="9" width="10.5703125" style="1" bestFit="1" customWidth="1"/>
    <col min="10" max="16384" width="9.140625" style="1"/>
  </cols>
  <sheetData>
    <row r="2" spans="2:5" x14ac:dyDescent="0.25">
      <c r="B2" s="129" t="s">
        <v>33</v>
      </c>
      <c r="C2" s="129"/>
      <c r="D2" s="129"/>
      <c r="E2" s="129"/>
    </row>
    <row r="3" spans="2:5" x14ac:dyDescent="0.25">
      <c r="B3" s="6" t="s">
        <v>26</v>
      </c>
      <c r="C3" s="7" t="s">
        <v>14</v>
      </c>
      <c r="D3" s="8" t="s">
        <v>15</v>
      </c>
      <c r="E3" s="9" t="s">
        <v>24</v>
      </c>
    </row>
    <row r="4" spans="2:5" x14ac:dyDescent="0.25">
      <c r="B4" s="6" t="s">
        <v>0</v>
      </c>
      <c r="C4" s="10">
        <v>2</v>
      </c>
      <c r="D4" s="13">
        <f>VLOOKUP(C4-1,Timers,4)</f>
        <v>8</v>
      </c>
      <c r="E4" s="11" t="s">
        <v>4</v>
      </c>
    </row>
    <row r="5" spans="2:5" x14ac:dyDescent="0.25">
      <c r="B5" s="6" t="s">
        <v>13</v>
      </c>
      <c r="C5" s="10">
        <v>2</v>
      </c>
      <c r="D5" s="14">
        <f>VLOOKUP(C5-1,Timers,3)</f>
        <v>8</v>
      </c>
      <c r="E5" s="11" t="s">
        <v>27</v>
      </c>
    </row>
    <row r="6" spans="2:5" x14ac:dyDescent="0.25">
      <c r="B6" s="6" t="s">
        <v>11</v>
      </c>
      <c r="C6" s="10">
        <v>1</v>
      </c>
      <c r="D6" s="14">
        <f>C6-1</f>
        <v>0</v>
      </c>
      <c r="E6" s="11" t="s">
        <v>6</v>
      </c>
    </row>
    <row r="7" spans="2:5" x14ac:dyDescent="0.25">
      <c r="B7" s="133" t="s">
        <v>8</v>
      </c>
      <c r="C7" s="134"/>
      <c r="D7" s="24">
        <f>VLOOKUP(C6-1,Timers,2)</f>
        <v>8</v>
      </c>
      <c r="E7" s="24" t="s">
        <v>2</v>
      </c>
    </row>
    <row r="8" spans="2:5" x14ac:dyDescent="0.25">
      <c r="B8" s="23" t="s">
        <v>34</v>
      </c>
      <c r="C8" s="10"/>
      <c r="D8" s="13">
        <f>1/(D4*1000000*D5)</f>
        <v>1.5624999999999999E-8</v>
      </c>
      <c r="E8" s="11" t="s">
        <v>9</v>
      </c>
    </row>
    <row r="9" spans="2:5" x14ac:dyDescent="0.25">
      <c r="B9" s="6"/>
      <c r="C9" s="10"/>
      <c r="D9" s="13">
        <f>D8*1000</f>
        <v>1.5625E-5</v>
      </c>
      <c r="E9" s="11" t="s">
        <v>10</v>
      </c>
    </row>
    <row r="10" spans="2:5" x14ac:dyDescent="0.25">
      <c r="B10" s="6"/>
      <c r="C10" s="10"/>
      <c r="D10" s="13">
        <f>D9*1000</f>
        <v>1.5625E-2</v>
      </c>
      <c r="E10" s="11" t="s">
        <v>20</v>
      </c>
    </row>
    <row r="11" spans="2:5" x14ac:dyDescent="0.25">
      <c r="B11" s="6"/>
      <c r="C11" s="10"/>
      <c r="D11" s="13">
        <f>D10*1000</f>
        <v>15.625</v>
      </c>
      <c r="E11" s="11" t="s">
        <v>21</v>
      </c>
    </row>
    <row r="12" spans="2:5" x14ac:dyDescent="0.25">
      <c r="B12" s="133" t="s">
        <v>35</v>
      </c>
      <c r="C12" s="134"/>
      <c r="D12" s="24">
        <f>1/(D8)/2^D7</f>
        <v>250000</v>
      </c>
      <c r="E12" s="24" t="s">
        <v>3</v>
      </c>
    </row>
    <row r="13" spans="2:5" x14ac:dyDescent="0.25">
      <c r="B13" s="16" t="s">
        <v>1</v>
      </c>
      <c r="C13" s="21">
        <v>50</v>
      </c>
      <c r="D13" s="20"/>
      <c r="E13" s="18" t="s">
        <v>3</v>
      </c>
    </row>
    <row r="14" spans="2:5" x14ac:dyDescent="0.25">
      <c r="B14" s="22" t="str">
        <f>IF($C$6-1=0,"OCR0A as top","OCR1A as top")</f>
        <v>OCR0A as top</v>
      </c>
      <c r="C14" s="10"/>
      <c r="D14" s="17"/>
      <c r="E14" s="18"/>
    </row>
    <row r="15" spans="2:5" x14ac:dyDescent="0.25">
      <c r="B15" s="6" t="s">
        <v>30</v>
      </c>
      <c r="C15" s="10"/>
      <c r="D15" s="14" t="e">
        <f>(D4*1000000)/(2^D7*#REF!*2^D7*C14)</f>
        <v>#REF!</v>
      </c>
      <c r="E15" s="11" t="s">
        <v>3</v>
      </c>
    </row>
    <row r="16" spans="2:5" x14ac:dyDescent="0.25">
      <c r="B16" s="6" t="s">
        <v>32</v>
      </c>
      <c r="C16" s="10"/>
      <c r="D16" s="14" t="e">
        <f>1/D15</f>
        <v>#REF!</v>
      </c>
      <c r="E16" s="11" t="s">
        <v>9</v>
      </c>
    </row>
    <row r="17" spans="2:5" x14ac:dyDescent="0.25">
      <c r="B17" s="6" t="s">
        <v>31</v>
      </c>
      <c r="C17" s="7">
        <v>50</v>
      </c>
      <c r="D17" s="13"/>
      <c r="E17" s="11" t="s">
        <v>3</v>
      </c>
    </row>
    <row r="18" spans="2:5" x14ac:dyDescent="0.25">
      <c r="B18" s="23" t="str">
        <f>IF($C$6-1=0,"OCR0B as top","OCR1B as top")</f>
        <v>OCR0B as top</v>
      </c>
      <c r="C18" s="12" t="s">
        <v>23</v>
      </c>
      <c r="D18" s="14" t="e">
        <f>2^$D$7*(1-$D$15/$C$17)</f>
        <v>#REF!</v>
      </c>
      <c r="E18" s="11"/>
    </row>
    <row r="19" spans="2:5" x14ac:dyDescent="0.25">
      <c r="B19" s="6"/>
      <c r="C19" s="12" t="s">
        <v>22</v>
      </c>
      <c r="D19" s="14" t="e">
        <f>2^$D$7*(1-$D$15/$C$17/2)</f>
        <v>#REF!</v>
      </c>
      <c r="E19" s="11" t="s">
        <v>28</v>
      </c>
    </row>
  </sheetData>
  <mergeCells count="3">
    <mergeCell ref="B2:E2"/>
    <mergeCell ref="B7:C7"/>
    <mergeCell ref="B12:C1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Drop Down 7">
              <controlPr defaultSize="0" autoLine="0" autoPict="0">
                <anchor moveWithCells="1">
                  <from>
                    <xdr:col>2</xdr:col>
                    <xdr:colOff>19050</xdr:colOff>
                    <xdr:row>5</xdr:row>
                    <xdr:rowOff>28575</xdr:rowOff>
                  </from>
                  <to>
                    <xdr:col>2</xdr:col>
                    <xdr:colOff>904875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Drop Down 9">
              <controlPr defaultSize="0" autoLine="0" autoPict="0">
                <anchor moveWithCells="1">
                  <from>
                    <xdr:col>1</xdr:col>
                    <xdr:colOff>923925</xdr:colOff>
                    <xdr:row>3</xdr:row>
                    <xdr:rowOff>19050</xdr:rowOff>
                  </from>
                  <to>
                    <xdr:col>2</xdr:col>
                    <xdr:colOff>914400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6" name="Drop Down 15">
              <controlPr defaultSize="0" autoLine="0" autoPict="0">
                <anchor moveWithCells="1">
                  <from>
                    <xdr:col>2</xdr:col>
                    <xdr:colOff>9525</xdr:colOff>
                    <xdr:row>4</xdr:row>
                    <xdr:rowOff>19050</xdr:rowOff>
                  </from>
                  <to>
                    <xdr:col>3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9"/>
  <sheetViews>
    <sheetView showGridLines="0" workbookViewId="0">
      <selection activeCell="L13" sqref="L13"/>
    </sheetView>
  </sheetViews>
  <sheetFormatPr defaultRowHeight="15" x14ac:dyDescent="0.25"/>
  <cols>
    <col min="2" max="2" width="12.140625" style="1" customWidth="1"/>
    <col min="3" max="3" width="9.28515625" style="1" bestFit="1" customWidth="1"/>
    <col min="4" max="4" width="8.5703125" style="1" bestFit="1" customWidth="1"/>
    <col min="5" max="5" width="11.140625" style="1" bestFit="1" customWidth="1"/>
    <col min="6" max="6" width="14" style="1" bestFit="1" customWidth="1"/>
    <col min="7" max="7" width="8.5703125" bestFit="1" customWidth="1"/>
    <col min="8" max="8" width="7.7109375" bestFit="1" customWidth="1"/>
    <col min="9" max="9" width="10.28515625" bestFit="1" customWidth="1"/>
    <col min="10" max="10" width="11.5703125" bestFit="1" customWidth="1"/>
    <col min="11" max="11" width="10.28515625" bestFit="1" customWidth="1"/>
    <col min="12" max="12" width="14.42578125" bestFit="1" customWidth="1"/>
    <col min="13" max="13" width="9.5703125" bestFit="1" customWidth="1"/>
    <col min="14" max="14" width="11.5703125" bestFit="1" customWidth="1"/>
    <col min="15" max="15" width="11" bestFit="1" customWidth="1"/>
  </cols>
  <sheetData>
    <row r="1" spans="2:15" ht="15.75" thickBot="1" x14ac:dyDescent="0.3"/>
    <row r="2" spans="2:15" ht="21.75" thickBot="1" x14ac:dyDescent="0.4">
      <c r="B2" s="142" t="s">
        <v>221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4" spans="2:15" x14ac:dyDescent="0.25">
      <c r="B4" s="53" t="s">
        <v>72</v>
      </c>
    </row>
    <row r="5" spans="2:15" x14ac:dyDescent="0.25">
      <c r="C5" s="50" t="s">
        <v>73</v>
      </c>
      <c r="D5" s="54" t="s">
        <v>74</v>
      </c>
      <c r="H5" s="55"/>
      <c r="I5" s="145"/>
      <c r="J5" s="145"/>
      <c r="K5" s="145"/>
      <c r="L5" s="145"/>
      <c r="M5" s="145"/>
      <c r="N5" s="145"/>
      <c r="O5" s="145"/>
    </row>
    <row r="6" spans="2:15" ht="15.75" thickBot="1" x14ac:dyDescent="0.3">
      <c r="C6" s="50" t="s">
        <v>75</v>
      </c>
      <c r="D6" s="54" t="s">
        <v>76</v>
      </c>
      <c r="H6" s="55"/>
      <c r="I6" s="146"/>
      <c r="J6" s="146"/>
      <c r="K6" s="146"/>
      <c r="L6" s="146"/>
      <c r="M6" s="146"/>
      <c r="N6" s="146"/>
      <c r="O6" s="146"/>
    </row>
    <row r="7" spans="2:15" ht="15.75" thickTop="1" x14ac:dyDescent="0.25">
      <c r="C7" s="50" t="s">
        <v>77</v>
      </c>
      <c r="D7" s="54" t="s">
        <v>78</v>
      </c>
      <c r="H7" s="56"/>
      <c r="I7" s="57"/>
      <c r="J7" s="58"/>
      <c r="K7" s="58"/>
      <c r="L7" s="58"/>
      <c r="M7" s="58"/>
      <c r="N7" s="58"/>
      <c r="O7" s="58"/>
    </row>
    <row r="8" spans="2:15" ht="15.75" thickBot="1" x14ac:dyDescent="0.3">
      <c r="B8" s="59"/>
      <c r="C8" s="50" t="s">
        <v>79</v>
      </c>
      <c r="D8" s="60" t="s">
        <v>80</v>
      </c>
      <c r="H8" s="55"/>
      <c r="I8" s="61"/>
      <c r="J8" s="62"/>
      <c r="K8" s="63"/>
      <c r="L8" s="62"/>
      <c r="M8" s="63"/>
      <c r="N8" s="62"/>
      <c r="O8" s="63"/>
    </row>
    <row r="9" spans="2:15" s="59" customFormat="1" ht="16.5" thickTop="1" thickBot="1" x14ac:dyDescent="0.3">
      <c r="C9" s="50" t="s">
        <v>81</v>
      </c>
      <c r="D9" s="54" t="s">
        <v>82</v>
      </c>
      <c r="H9" s="55"/>
      <c r="I9" s="64" t="s">
        <v>83</v>
      </c>
      <c r="J9" s="65" t="s">
        <v>84</v>
      </c>
      <c r="K9" s="66" t="s">
        <v>83</v>
      </c>
      <c r="L9" s="65" t="s">
        <v>84</v>
      </c>
      <c r="M9" s="66" t="s">
        <v>83</v>
      </c>
      <c r="N9" s="67" t="s">
        <v>84</v>
      </c>
      <c r="O9" s="66" t="s">
        <v>83</v>
      </c>
    </row>
    <row r="10" spans="2:15" ht="16.5" thickTop="1" thickBot="1" x14ac:dyDescent="0.3"/>
    <row r="11" spans="2:15" ht="15.75" thickBot="1" x14ac:dyDescent="0.3">
      <c r="B11" s="135" t="s">
        <v>6</v>
      </c>
      <c r="C11" s="136"/>
      <c r="D11" s="137"/>
      <c r="E11" s="135" t="s">
        <v>85</v>
      </c>
      <c r="F11" s="137"/>
      <c r="G11" s="138" t="s">
        <v>86</v>
      </c>
      <c r="H11" s="139"/>
      <c r="I11" s="139"/>
      <c r="J11" s="139"/>
      <c r="K11" s="139"/>
      <c r="L11" s="139"/>
      <c r="M11" s="139"/>
      <c r="N11" s="139"/>
      <c r="O11" s="140"/>
    </row>
    <row r="12" spans="2:15" x14ac:dyDescent="0.25">
      <c r="B12" s="68" t="s">
        <v>6</v>
      </c>
      <c r="C12" s="69" t="s">
        <v>87</v>
      </c>
      <c r="D12" s="69" t="s">
        <v>88</v>
      </c>
      <c r="E12" s="69" t="s">
        <v>89</v>
      </c>
      <c r="F12" s="69" t="s">
        <v>90</v>
      </c>
      <c r="G12" s="69" t="s">
        <v>91</v>
      </c>
      <c r="H12" s="69" t="s">
        <v>92</v>
      </c>
      <c r="I12" s="69" t="s">
        <v>93</v>
      </c>
      <c r="J12" s="69" t="s">
        <v>94</v>
      </c>
      <c r="K12" s="69" t="s">
        <v>31</v>
      </c>
      <c r="L12" s="69" t="s">
        <v>95</v>
      </c>
      <c r="M12" s="69" t="s">
        <v>90</v>
      </c>
      <c r="N12" s="69" t="s">
        <v>96</v>
      </c>
      <c r="O12" s="70" t="s">
        <v>97</v>
      </c>
    </row>
    <row r="13" spans="2:15" x14ac:dyDescent="0.25">
      <c r="B13" s="71">
        <v>0</v>
      </c>
      <c r="C13" s="72">
        <v>0</v>
      </c>
      <c r="D13" s="72" t="s">
        <v>98</v>
      </c>
      <c r="E13" s="26">
        <v>8000000</v>
      </c>
      <c r="F13" s="73">
        <f>1/E13</f>
        <v>1.2499999999999999E-7</v>
      </c>
      <c r="G13" s="72">
        <v>1</v>
      </c>
      <c r="H13" s="26">
        <v>256</v>
      </c>
      <c r="I13" s="26">
        <v>0</v>
      </c>
      <c r="J13" s="26">
        <f>2</f>
        <v>2</v>
      </c>
      <c r="K13" s="74">
        <v>0.5</v>
      </c>
      <c r="L13" s="75">
        <f t="shared" ref="L13:L18" si="0">E13/G13/(H13-I13)/J13</f>
        <v>15625</v>
      </c>
      <c r="M13" s="76">
        <f t="shared" ref="M13:M18" si="1">1/L13</f>
        <v>6.3999999999999997E-5</v>
      </c>
      <c r="N13" s="73" t="str">
        <f t="shared" ref="N13:N18" si="2">IF(AND(L13&gt;20,L13&lt;20000),VLOOKUP(L13,NoteTable,2,TRUE),"?")</f>
        <v>A#/Bb</v>
      </c>
      <c r="O13" s="77" t="str">
        <f t="shared" ref="O13:O18" si="3">IF(AND(L13&gt;20,L13&lt;20000),"Yes","No")</f>
        <v>Yes</v>
      </c>
    </row>
    <row r="14" spans="2:15" x14ac:dyDescent="0.25">
      <c r="B14" s="71">
        <v>0</v>
      </c>
      <c r="C14" s="72">
        <v>0</v>
      </c>
      <c r="D14" s="72" t="s">
        <v>98</v>
      </c>
      <c r="E14" s="26">
        <v>8000000</v>
      </c>
      <c r="F14" s="73">
        <f t="shared" ref="F14:F22" si="4">1/E14</f>
        <v>1.2499999999999999E-7</v>
      </c>
      <c r="G14" s="72">
        <v>8</v>
      </c>
      <c r="H14" s="26">
        <v>256</v>
      </c>
      <c r="I14" s="26">
        <v>0</v>
      </c>
      <c r="J14" s="26">
        <f>2</f>
        <v>2</v>
      </c>
      <c r="K14" s="74">
        <v>0.5</v>
      </c>
      <c r="L14" s="75">
        <f t="shared" si="0"/>
        <v>1953.125</v>
      </c>
      <c r="M14" s="76">
        <f t="shared" si="1"/>
        <v>5.1199999999999998E-4</v>
      </c>
      <c r="N14" s="73" t="str">
        <f t="shared" si="2"/>
        <v>A#6/Bb6</v>
      </c>
      <c r="O14" s="77" t="str">
        <f t="shared" si="3"/>
        <v>Yes</v>
      </c>
    </row>
    <row r="15" spans="2:15" x14ac:dyDescent="0.25">
      <c r="B15" s="71">
        <v>0</v>
      </c>
      <c r="C15" s="72">
        <v>0</v>
      </c>
      <c r="D15" s="72" t="s">
        <v>98</v>
      </c>
      <c r="E15" s="26">
        <v>8000000</v>
      </c>
      <c r="F15" s="73">
        <f t="shared" si="4"/>
        <v>1.2499999999999999E-7</v>
      </c>
      <c r="G15" s="72">
        <v>64</v>
      </c>
      <c r="H15" s="26">
        <v>256</v>
      </c>
      <c r="I15" s="26">
        <v>0</v>
      </c>
      <c r="J15" s="26">
        <f>2</f>
        <v>2</v>
      </c>
      <c r="K15" s="74">
        <v>0.5</v>
      </c>
      <c r="L15" s="75">
        <f t="shared" si="0"/>
        <v>244.140625</v>
      </c>
      <c r="M15" s="76">
        <f t="shared" si="1"/>
        <v>4.0959999999999998E-3</v>
      </c>
      <c r="N15" s="73" t="str">
        <f t="shared" si="2"/>
        <v>A#3/Bb3</v>
      </c>
      <c r="O15" s="77" t="str">
        <f t="shared" si="3"/>
        <v>Yes</v>
      </c>
    </row>
    <row r="16" spans="2:15" x14ac:dyDescent="0.25">
      <c r="B16" s="71">
        <v>0</v>
      </c>
      <c r="C16" s="72">
        <v>0</v>
      </c>
      <c r="D16" s="72" t="s">
        <v>98</v>
      </c>
      <c r="E16" s="26">
        <v>8000000</v>
      </c>
      <c r="F16" s="73">
        <f t="shared" si="4"/>
        <v>1.2499999999999999E-7</v>
      </c>
      <c r="G16" s="72">
        <v>256</v>
      </c>
      <c r="H16" s="26">
        <v>256</v>
      </c>
      <c r="I16" s="26">
        <v>0</v>
      </c>
      <c r="J16" s="26">
        <f>2</f>
        <v>2</v>
      </c>
      <c r="K16" s="74">
        <v>0.5</v>
      </c>
      <c r="L16" s="75">
        <f t="shared" si="0"/>
        <v>61.03515625</v>
      </c>
      <c r="M16" s="76">
        <f t="shared" si="1"/>
        <v>1.6383999999999999E-2</v>
      </c>
      <c r="N16" s="73" t="str">
        <f t="shared" si="2"/>
        <v>A#2/Bb2</v>
      </c>
      <c r="O16" s="77" t="str">
        <f t="shared" si="3"/>
        <v>Yes</v>
      </c>
    </row>
    <row r="17" spans="2:15" x14ac:dyDescent="0.25">
      <c r="B17" s="71">
        <v>0</v>
      </c>
      <c r="C17" s="72">
        <v>0</v>
      </c>
      <c r="D17" s="72" t="s">
        <v>98</v>
      </c>
      <c r="E17" s="26">
        <v>8000000</v>
      </c>
      <c r="F17" s="73">
        <f t="shared" si="4"/>
        <v>1.2499999999999999E-7</v>
      </c>
      <c r="G17" s="72">
        <v>1024</v>
      </c>
      <c r="H17" s="26">
        <v>256</v>
      </c>
      <c r="I17" s="26">
        <v>0</v>
      </c>
      <c r="J17" s="26">
        <f>2</f>
        <v>2</v>
      </c>
      <c r="K17" s="74">
        <v>0.5</v>
      </c>
      <c r="L17" s="75">
        <f t="shared" si="0"/>
        <v>15.2587890625</v>
      </c>
      <c r="M17" s="76">
        <f t="shared" si="1"/>
        <v>6.5535999999999997E-2</v>
      </c>
      <c r="N17" s="73" t="str">
        <f t="shared" si="2"/>
        <v>?</v>
      </c>
      <c r="O17" s="77" t="str">
        <f t="shared" si="3"/>
        <v>No</v>
      </c>
    </row>
    <row r="18" spans="2:15" x14ac:dyDescent="0.25">
      <c r="B18" s="78">
        <v>1</v>
      </c>
      <c r="C18" s="79">
        <v>0</v>
      </c>
      <c r="D18" s="79" t="s">
        <v>98</v>
      </c>
      <c r="E18" s="80">
        <v>8000000</v>
      </c>
      <c r="F18" s="81">
        <f t="shared" si="4"/>
        <v>1.2499999999999999E-7</v>
      </c>
      <c r="G18" s="79">
        <v>1</v>
      </c>
      <c r="H18" s="80">
        <v>65536</v>
      </c>
      <c r="I18" s="80">
        <v>0</v>
      </c>
      <c r="J18" s="80">
        <f>2</f>
        <v>2</v>
      </c>
      <c r="K18" s="82">
        <v>0.5</v>
      </c>
      <c r="L18" s="83">
        <f t="shared" si="0"/>
        <v>61.03515625</v>
      </c>
      <c r="M18" s="84">
        <f t="shared" si="1"/>
        <v>1.6383999999999999E-2</v>
      </c>
      <c r="N18" s="81" t="str">
        <f t="shared" si="2"/>
        <v>A#2/Bb2</v>
      </c>
      <c r="O18" s="85" t="str">
        <f t="shared" si="3"/>
        <v>Yes</v>
      </c>
    </row>
    <row r="19" spans="2:15" x14ac:dyDescent="0.25">
      <c r="B19" s="78">
        <v>1</v>
      </c>
      <c r="C19" s="79">
        <v>0</v>
      </c>
      <c r="D19" s="79" t="s">
        <v>98</v>
      </c>
      <c r="E19" s="80">
        <v>8000000</v>
      </c>
      <c r="F19" s="81">
        <f t="shared" si="4"/>
        <v>1.2499999999999999E-7</v>
      </c>
      <c r="G19" s="79">
        <v>8</v>
      </c>
      <c r="H19" s="80"/>
      <c r="I19" s="80"/>
      <c r="J19" s="80"/>
      <c r="K19" s="80"/>
      <c r="L19" s="83"/>
      <c r="M19" s="84"/>
      <c r="N19" s="81"/>
      <c r="O19" s="85"/>
    </row>
    <row r="20" spans="2:15" x14ac:dyDescent="0.25">
      <c r="B20" s="78">
        <v>1</v>
      </c>
      <c r="C20" s="79">
        <v>0</v>
      </c>
      <c r="D20" s="79" t="s">
        <v>98</v>
      </c>
      <c r="E20" s="80">
        <v>8000000</v>
      </c>
      <c r="F20" s="81">
        <f t="shared" si="4"/>
        <v>1.2499999999999999E-7</v>
      </c>
      <c r="G20" s="79">
        <v>64</v>
      </c>
      <c r="H20" s="80"/>
      <c r="I20" s="80"/>
      <c r="J20" s="80"/>
      <c r="K20" s="80"/>
      <c r="L20" s="83"/>
      <c r="M20" s="84"/>
      <c r="N20" s="81"/>
      <c r="O20" s="85"/>
    </row>
    <row r="21" spans="2:15" x14ac:dyDescent="0.25">
      <c r="B21" s="78">
        <v>1</v>
      </c>
      <c r="C21" s="79">
        <v>0</v>
      </c>
      <c r="D21" s="79" t="s">
        <v>98</v>
      </c>
      <c r="E21" s="80">
        <v>8000000</v>
      </c>
      <c r="F21" s="81">
        <f t="shared" si="4"/>
        <v>1.2499999999999999E-7</v>
      </c>
      <c r="G21" s="79">
        <v>256</v>
      </c>
      <c r="H21" s="80"/>
      <c r="I21" s="80"/>
      <c r="J21" s="80"/>
      <c r="K21" s="80"/>
      <c r="L21" s="83"/>
      <c r="M21" s="84"/>
      <c r="N21" s="81"/>
      <c r="O21" s="85"/>
    </row>
    <row r="22" spans="2:15" x14ac:dyDescent="0.25">
      <c r="B22" s="78">
        <v>1</v>
      </c>
      <c r="C22" s="79">
        <v>0</v>
      </c>
      <c r="D22" s="79" t="s">
        <v>98</v>
      </c>
      <c r="E22" s="80">
        <v>8000000</v>
      </c>
      <c r="F22" s="81">
        <f t="shared" si="4"/>
        <v>1.2499999999999999E-7</v>
      </c>
      <c r="G22" s="79">
        <v>1024</v>
      </c>
      <c r="H22" s="80"/>
      <c r="I22" s="80"/>
      <c r="J22" s="80"/>
      <c r="K22" s="80"/>
      <c r="L22" s="83"/>
      <c r="M22" s="84"/>
      <c r="N22" s="81"/>
      <c r="O22" s="85"/>
    </row>
    <row r="23" spans="2:15" s="1" customFormat="1" x14ac:dyDescent="0.25">
      <c r="F23" s="34"/>
      <c r="N23" s="19" t="s">
        <v>99</v>
      </c>
      <c r="O23" s="19" t="s">
        <v>100</v>
      </c>
    </row>
    <row r="24" spans="2:15" s="87" customFormat="1" x14ac:dyDescent="0.25">
      <c r="B24" s="141" t="s">
        <v>101</v>
      </c>
      <c r="C24" s="141"/>
      <c r="D24" s="141"/>
      <c r="E24" s="19"/>
      <c r="F24" s="86" t="s">
        <v>102</v>
      </c>
      <c r="G24" s="19">
        <v>440</v>
      </c>
      <c r="H24" s="19" t="s">
        <v>103</v>
      </c>
      <c r="I24" s="60" t="s">
        <v>74</v>
      </c>
    </row>
    <row r="25" spans="2:15" s="87" customFormat="1" x14ac:dyDescent="0.25">
      <c r="B25" s="88" t="s">
        <v>104</v>
      </c>
      <c r="C25" s="88" t="s">
        <v>105</v>
      </c>
      <c r="D25" s="88" t="s">
        <v>106</v>
      </c>
      <c r="E25" s="19"/>
      <c r="F25" s="89" t="s">
        <v>107</v>
      </c>
      <c r="G25" s="87">
        <f>2^(1/12)</f>
        <v>1.0594630943592953</v>
      </c>
    </row>
    <row r="26" spans="2:15" s="87" customFormat="1" x14ac:dyDescent="0.25">
      <c r="B26" s="25">
        <v>-57</v>
      </c>
      <c r="C26" s="90">
        <f t="shared" ref="C26:C89" si="5">$G$24*$G$25^B26</f>
        <v>16.351597831287403</v>
      </c>
      <c r="D26" s="91" t="s">
        <v>108</v>
      </c>
      <c r="E26" s="19"/>
      <c r="F26" s="89"/>
    </row>
    <row r="27" spans="2:15" s="87" customFormat="1" x14ac:dyDescent="0.25">
      <c r="B27" s="25">
        <v>-56</v>
      </c>
      <c r="C27" s="90">
        <f t="shared" si="5"/>
        <v>17.323914436054494</v>
      </c>
      <c r="D27" s="91" t="s">
        <v>109</v>
      </c>
      <c r="E27" s="19"/>
      <c r="F27" s="89"/>
    </row>
    <row r="28" spans="2:15" s="87" customFormat="1" x14ac:dyDescent="0.25">
      <c r="B28" s="25">
        <v>-55</v>
      </c>
      <c r="C28" s="90">
        <f t="shared" si="5"/>
        <v>18.354047994837956</v>
      </c>
      <c r="D28" s="91" t="s">
        <v>110</v>
      </c>
      <c r="E28" s="19"/>
      <c r="F28" s="92">
        <v>0</v>
      </c>
      <c r="G28" s="93">
        <f>$G$25^F28</f>
        <v>1</v>
      </c>
      <c r="H28" s="94"/>
    </row>
    <row r="29" spans="2:15" s="87" customFormat="1" x14ac:dyDescent="0.25">
      <c r="B29" s="25">
        <v>-54</v>
      </c>
      <c r="C29" s="90">
        <f t="shared" si="5"/>
        <v>19.445436482630047</v>
      </c>
      <c r="D29" s="91" t="s">
        <v>111</v>
      </c>
      <c r="E29" s="19"/>
      <c r="F29" s="92">
        <v>1</v>
      </c>
      <c r="G29" s="93">
        <f t="shared" ref="G29:G40" si="6">$G$25^F29</f>
        <v>1.0594630943592953</v>
      </c>
      <c r="H29" s="94"/>
    </row>
    <row r="30" spans="2:15" s="87" customFormat="1" x14ac:dyDescent="0.25">
      <c r="B30" s="25">
        <v>-53</v>
      </c>
      <c r="C30" s="90">
        <f t="shared" si="5"/>
        <v>20.601722307054363</v>
      </c>
      <c r="D30" s="91" t="s">
        <v>112</v>
      </c>
      <c r="E30" s="19"/>
      <c r="F30" s="95">
        <v>2</v>
      </c>
      <c r="G30" s="96">
        <f t="shared" si="6"/>
        <v>1.122462048309373</v>
      </c>
      <c r="H30" s="97" t="s">
        <v>113</v>
      </c>
      <c r="J30" s="87" t="s">
        <v>114</v>
      </c>
    </row>
    <row r="31" spans="2:15" s="87" customFormat="1" x14ac:dyDescent="0.25">
      <c r="B31" s="25">
        <v>-52</v>
      </c>
      <c r="C31" s="90">
        <f t="shared" si="5"/>
        <v>21.826764464562732</v>
      </c>
      <c r="D31" s="91" t="s">
        <v>115</v>
      </c>
      <c r="E31" s="19"/>
      <c r="F31" s="92">
        <v>3</v>
      </c>
      <c r="G31" s="93">
        <f t="shared" si="6"/>
        <v>1.1892071150027212</v>
      </c>
      <c r="H31" s="94"/>
      <c r="J31" s="87" t="s">
        <v>116</v>
      </c>
    </row>
    <row r="32" spans="2:15" s="87" customFormat="1" x14ac:dyDescent="0.25">
      <c r="B32" s="25">
        <v>-51</v>
      </c>
      <c r="C32" s="90">
        <f t="shared" si="5"/>
        <v>23.124651419477132</v>
      </c>
      <c r="D32" s="91" t="s">
        <v>117</v>
      </c>
      <c r="E32" s="19"/>
      <c r="F32" s="95">
        <v>4</v>
      </c>
      <c r="G32" s="96">
        <f t="shared" si="6"/>
        <v>1.2599210498948732</v>
      </c>
      <c r="H32" s="97" t="s">
        <v>118</v>
      </c>
    </row>
    <row r="33" spans="2:8" s="87" customFormat="1" x14ac:dyDescent="0.25">
      <c r="B33" s="25">
        <v>-50</v>
      </c>
      <c r="C33" s="90">
        <f t="shared" si="5"/>
        <v>24.499714748859315</v>
      </c>
      <c r="D33" s="91" t="s">
        <v>119</v>
      </c>
      <c r="E33" s="19"/>
      <c r="F33" s="92">
        <v>5</v>
      </c>
      <c r="G33" s="93">
        <f t="shared" si="6"/>
        <v>1.3348398541700344</v>
      </c>
      <c r="H33" s="94"/>
    </row>
    <row r="34" spans="2:8" s="87" customFormat="1" x14ac:dyDescent="0.25">
      <c r="B34" s="25">
        <v>-49</v>
      </c>
      <c r="C34" s="90">
        <f t="shared" si="5"/>
        <v>25.95654359874656</v>
      </c>
      <c r="D34" s="91" t="s">
        <v>120</v>
      </c>
      <c r="E34" s="19"/>
      <c r="F34" s="95">
        <v>6</v>
      </c>
      <c r="G34" s="96">
        <f t="shared" si="6"/>
        <v>1.4142135623730951</v>
      </c>
      <c r="H34" s="97" t="s">
        <v>121</v>
      </c>
    </row>
    <row r="35" spans="2:8" s="87" customFormat="1" x14ac:dyDescent="0.25">
      <c r="B35" s="25">
        <v>-48</v>
      </c>
      <c r="C35" s="90">
        <f t="shared" si="5"/>
        <v>27.499999999999989</v>
      </c>
      <c r="D35" s="91" t="s">
        <v>122</v>
      </c>
      <c r="E35" s="19"/>
      <c r="F35" s="92">
        <v>7</v>
      </c>
      <c r="G35" s="93">
        <f t="shared" si="6"/>
        <v>1.4983070768766817</v>
      </c>
      <c r="H35" s="94"/>
    </row>
    <row r="36" spans="2:8" s="87" customFormat="1" x14ac:dyDescent="0.25">
      <c r="B36" s="25">
        <v>-47</v>
      </c>
      <c r="C36" s="90">
        <f t="shared" si="5"/>
        <v>29.135235094880603</v>
      </c>
      <c r="D36" s="91" t="s">
        <v>123</v>
      </c>
      <c r="E36" s="19"/>
      <c r="F36" s="95">
        <v>8</v>
      </c>
      <c r="G36" s="96">
        <f t="shared" si="6"/>
        <v>1.5874010519681996</v>
      </c>
      <c r="H36" s="97" t="s">
        <v>124</v>
      </c>
    </row>
    <row r="37" spans="2:8" s="87" customFormat="1" x14ac:dyDescent="0.25">
      <c r="B37" s="25">
        <v>-46</v>
      </c>
      <c r="C37" s="90">
        <f t="shared" si="5"/>
        <v>30.86770632850774</v>
      </c>
      <c r="D37" s="91" t="s">
        <v>125</v>
      </c>
      <c r="E37" s="19"/>
      <c r="F37" s="92">
        <v>9</v>
      </c>
      <c r="G37" s="93">
        <f t="shared" si="6"/>
        <v>1.6817928305074292</v>
      </c>
      <c r="H37" s="94"/>
    </row>
    <row r="38" spans="2:8" s="87" customFormat="1" x14ac:dyDescent="0.25">
      <c r="B38" s="25">
        <v>-45</v>
      </c>
      <c r="C38" s="90">
        <f t="shared" si="5"/>
        <v>32.703195662574814</v>
      </c>
      <c r="D38" s="91" t="s">
        <v>126</v>
      </c>
      <c r="E38" s="19"/>
      <c r="F38" s="95">
        <v>10</v>
      </c>
      <c r="G38" s="96">
        <f t="shared" si="6"/>
        <v>1.7817974362806788</v>
      </c>
      <c r="H38" s="97" t="s">
        <v>127</v>
      </c>
    </row>
    <row r="39" spans="2:8" s="87" customFormat="1" x14ac:dyDescent="0.25">
      <c r="B39" s="25">
        <v>-44</v>
      </c>
      <c r="C39" s="90">
        <f t="shared" si="5"/>
        <v>34.647828872109002</v>
      </c>
      <c r="D39" s="91" t="s">
        <v>128</v>
      </c>
      <c r="E39" s="19"/>
      <c r="F39" s="92">
        <v>11</v>
      </c>
      <c r="G39" s="93">
        <f t="shared" si="6"/>
        <v>1.8877486253633875</v>
      </c>
      <c r="H39" s="94"/>
    </row>
    <row r="40" spans="2:8" s="87" customFormat="1" x14ac:dyDescent="0.25">
      <c r="B40" s="25">
        <v>-43</v>
      </c>
      <c r="C40" s="90">
        <f t="shared" si="5"/>
        <v>36.708095989675918</v>
      </c>
      <c r="D40" s="91" t="s">
        <v>129</v>
      </c>
      <c r="E40" s="19"/>
      <c r="F40" s="95">
        <v>12</v>
      </c>
      <c r="G40" s="96">
        <f t="shared" si="6"/>
        <v>2</v>
      </c>
      <c r="H40" s="98" t="s">
        <v>130</v>
      </c>
    </row>
    <row r="41" spans="2:8" s="87" customFormat="1" x14ac:dyDescent="0.25">
      <c r="B41" s="25">
        <v>-42</v>
      </c>
      <c r="C41" s="90">
        <f t="shared" si="5"/>
        <v>38.890872965260101</v>
      </c>
      <c r="D41" s="91" t="s">
        <v>131</v>
      </c>
      <c r="E41" s="19"/>
      <c r="F41" s="89"/>
    </row>
    <row r="42" spans="2:8" s="87" customFormat="1" x14ac:dyDescent="0.25">
      <c r="B42" s="25">
        <v>-41</v>
      </c>
      <c r="C42" s="90">
        <f t="shared" si="5"/>
        <v>41.203444614108726</v>
      </c>
      <c r="D42" s="91" t="s">
        <v>132</v>
      </c>
      <c r="E42" s="19"/>
      <c r="F42" s="89"/>
    </row>
    <row r="43" spans="2:8" s="87" customFormat="1" x14ac:dyDescent="0.25">
      <c r="B43" s="25">
        <v>-40</v>
      </c>
      <c r="C43" s="90">
        <f t="shared" si="5"/>
        <v>43.653528929125471</v>
      </c>
      <c r="D43" s="91" t="s">
        <v>133</v>
      </c>
      <c r="E43" s="19"/>
      <c r="F43" s="89"/>
    </row>
    <row r="44" spans="2:8" s="87" customFormat="1" x14ac:dyDescent="0.25">
      <c r="B44" s="25">
        <v>-39</v>
      </c>
      <c r="C44" s="90">
        <f t="shared" si="5"/>
        <v>46.249302838954272</v>
      </c>
      <c r="D44" s="91" t="s">
        <v>134</v>
      </c>
      <c r="E44" s="19"/>
      <c r="F44" s="89"/>
    </row>
    <row r="45" spans="2:8" s="87" customFormat="1" x14ac:dyDescent="0.25">
      <c r="B45" s="25">
        <v>-38</v>
      </c>
      <c r="C45" s="90">
        <f t="shared" si="5"/>
        <v>48.999429497718644</v>
      </c>
      <c r="D45" s="91" t="s">
        <v>135</v>
      </c>
      <c r="E45" s="19"/>
      <c r="F45" s="89"/>
    </row>
    <row r="46" spans="2:8" s="87" customFormat="1" x14ac:dyDescent="0.25">
      <c r="B46" s="25">
        <v>-37</v>
      </c>
      <c r="C46" s="90">
        <f t="shared" si="5"/>
        <v>51.913087197493134</v>
      </c>
      <c r="D46" s="91" t="s">
        <v>120</v>
      </c>
      <c r="E46" s="19"/>
      <c r="F46" s="89"/>
    </row>
    <row r="47" spans="2:8" s="87" customFormat="1" x14ac:dyDescent="0.25">
      <c r="B47" s="25">
        <v>-36</v>
      </c>
      <c r="C47" s="90">
        <f t="shared" si="5"/>
        <v>54.999999999999979</v>
      </c>
      <c r="D47" s="91" t="s">
        <v>136</v>
      </c>
      <c r="E47" s="19"/>
      <c r="F47" s="89"/>
    </row>
    <row r="48" spans="2:8" s="87" customFormat="1" x14ac:dyDescent="0.25">
      <c r="B48" s="25">
        <v>-35</v>
      </c>
      <c r="C48" s="90">
        <f t="shared" si="5"/>
        <v>58.270470189761205</v>
      </c>
      <c r="D48" s="91" t="s">
        <v>137</v>
      </c>
      <c r="E48" s="19"/>
      <c r="F48" s="89"/>
    </row>
    <row r="49" spans="2:6" s="87" customFormat="1" x14ac:dyDescent="0.25">
      <c r="B49" s="25">
        <v>-34</v>
      </c>
      <c r="C49" s="90">
        <f t="shared" si="5"/>
        <v>61.735412657015495</v>
      </c>
      <c r="D49" s="91" t="s">
        <v>138</v>
      </c>
      <c r="E49" s="19"/>
      <c r="F49" s="89"/>
    </row>
    <row r="50" spans="2:6" s="87" customFormat="1" x14ac:dyDescent="0.25">
      <c r="B50" s="25">
        <v>-33</v>
      </c>
      <c r="C50" s="90">
        <f t="shared" si="5"/>
        <v>65.406391325149627</v>
      </c>
      <c r="D50" s="91" t="s">
        <v>139</v>
      </c>
      <c r="E50" s="19"/>
      <c r="F50" s="89"/>
    </row>
    <row r="51" spans="2:6" s="87" customFormat="1" x14ac:dyDescent="0.25">
      <c r="B51" s="25">
        <v>-32</v>
      </c>
      <c r="C51" s="90">
        <f t="shared" si="5"/>
        <v>69.295657744218005</v>
      </c>
      <c r="D51" s="91" t="s">
        <v>140</v>
      </c>
      <c r="E51" s="19"/>
      <c r="F51" s="89"/>
    </row>
    <row r="52" spans="2:6" s="87" customFormat="1" x14ac:dyDescent="0.25">
      <c r="B52" s="25">
        <v>-31</v>
      </c>
      <c r="C52" s="90">
        <f t="shared" si="5"/>
        <v>73.416191979351865</v>
      </c>
      <c r="D52" s="91" t="s">
        <v>141</v>
      </c>
      <c r="E52" s="19"/>
      <c r="F52" s="89"/>
    </row>
    <row r="53" spans="2:6" s="87" customFormat="1" x14ac:dyDescent="0.25">
      <c r="B53" s="25">
        <v>-30</v>
      </c>
      <c r="C53" s="90">
        <f t="shared" si="5"/>
        <v>77.781745930520202</v>
      </c>
      <c r="D53" s="91" t="s">
        <v>142</v>
      </c>
      <c r="E53" s="19"/>
      <c r="F53" s="89"/>
    </row>
    <row r="54" spans="2:6" s="87" customFormat="1" x14ac:dyDescent="0.25">
      <c r="B54" s="25">
        <v>-29</v>
      </c>
      <c r="C54" s="90">
        <f t="shared" si="5"/>
        <v>82.406889228217466</v>
      </c>
      <c r="D54" s="91" t="s">
        <v>143</v>
      </c>
      <c r="E54" s="19"/>
      <c r="F54" s="89"/>
    </row>
    <row r="55" spans="2:6" s="87" customFormat="1" x14ac:dyDescent="0.25">
      <c r="B55" s="25">
        <v>-28</v>
      </c>
      <c r="C55" s="90">
        <f t="shared" si="5"/>
        <v>87.307057858250957</v>
      </c>
      <c r="D55" s="91" t="s">
        <v>144</v>
      </c>
      <c r="E55" s="19"/>
      <c r="F55" s="89"/>
    </row>
    <row r="56" spans="2:6" s="87" customFormat="1" x14ac:dyDescent="0.25">
      <c r="B56" s="25">
        <v>-27</v>
      </c>
      <c r="C56" s="90">
        <f t="shared" si="5"/>
        <v>92.498605677908543</v>
      </c>
      <c r="D56" s="91" t="s">
        <v>145</v>
      </c>
      <c r="E56" s="19"/>
      <c r="F56" s="89"/>
    </row>
    <row r="57" spans="2:6" s="87" customFormat="1" x14ac:dyDescent="0.25">
      <c r="B57" s="25">
        <v>-26</v>
      </c>
      <c r="C57" s="90">
        <f t="shared" si="5"/>
        <v>97.998858995437303</v>
      </c>
      <c r="D57" s="91" t="s">
        <v>146</v>
      </c>
      <c r="E57" s="19"/>
      <c r="F57" s="89"/>
    </row>
    <row r="58" spans="2:6" s="87" customFormat="1" x14ac:dyDescent="0.25">
      <c r="B58" s="25">
        <v>-25</v>
      </c>
      <c r="C58" s="90">
        <f t="shared" si="5"/>
        <v>103.82617439498627</v>
      </c>
      <c r="D58" s="91" t="s">
        <v>147</v>
      </c>
      <c r="E58" s="19"/>
      <c r="F58" s="89"/>
    </row>
    <row r="59" spans="2:6" s="87" customFormat="1" x14ac:dyDescent="0.25">
      <c r="B59" s="25">
        <v>-24</v>
      </c>
      <c r="C59" s="90">
        <f t="shared" si="5"/>
        <v>109.99999999999997</v>
      </c>
      <c r="D59" s="25" t="s">
        <v>136</v>
      </c>
      <c r="E59" s="19"/>
      <c r="F59" s="89"/>
    </row>
    <row r="60" spans="2:6" s="87" customFormat="1" x14ac:dyDescent="0.25">
      <c r="B60" s="25">
        <v>-23</v>
      </c>
      <c r="C60" s="90">
        <f t="shared" si="5"/>
        <v>116.54094037952244</v>
      </c>
      <c r="D60" s="25" t="s">
        <v>137</v>
      </c>
      <c r="E60" s="19"/>
      <c r="F60" s="89"/>
    </row>
    <row r="61" spans="2:6" s="87" customFormat="1" x14ac:dyDescent="0.25">
      <c r="B61" s="25">
        <v>-22</v>
      </c>
      <c r="C61" s="90">
        <f t="shared" si="5"/>
        <v>123.470825314031</v>
      </c>
      <c r="D61" s="25" t="s">
        <v>138</v>
      </c>
      <c r="E61" s="19"/>
      <c r="F61" s="89"/>
    </row>
    <row r="62" spans="2:6" s="87" customFormat="1" x14ac:dyDescent="0.25">
      <c r="B62" s="25">
        <v>-21</v>
      </c>
      <c r="C62" s="90">
        <f t="shared" si="5"/>
        <v>130.81278265029928</v>
      </c>
      <c r="D62" s="25" t="s">
        <v>148</v>
      </c>
      <c r="E62" s="19"/>
      <c r="F62" s="89"/>
    </row>
    <row r="63" spans="2:6" s="87" customFormat="1" x14ac:dyDescent="0.25">
      <c r="B63" s="25">
        <v>-20</v>
      </c>
      <c r="C63" s="90">
        <f t="shared" si="5"/>
        <v>138.59131548843604</v>
      </c>
      <c r="D63" s="91" t="s">
        <v>149</v>
      </c>
      <c r="E63" s="19"/>
      <c r="F63" s="89"/>
    </row>
    <row r="64" spans="2:6" s="87" customFormat="1" x14ac:dyDescent="0.25">
      <c r="B64" s="25">
        <v>-19</v>
      </c>
      <c r="C64" s="90">
        <f t="shared" si="5"/>
        <v>146.83238395870373</v>
      </c>
      <c r="D64" s="91" t="s">
        <v>150</v>
      </c>
      <c r="E64" s="19"/>
      <c r="F64" s="89"/>
    </row>
    <row r="65" spans="2:15" s="87" customFormat="1" x14ac:dyDescent="0.25">
      <c r="B65" s="25">
        <v>-18</v>
      </c>
      <c r="C65" s="90">
        <f t="shared" si="5"/>
        <v>155.5634918610404</v>
      </c>
      <c r="D65" s="91" t="s">
        <v>151</v>
      </c>
      <c r="E65" s="19"/>
      <c r="F65" s="89"/>
    </row>
    <row r="66" spans="2:15" s="87" customFormat="1" x14ac:dyDescent="0.25">
      <c r="B66" s="25">
        <v>-17</v>
      </c>
      <c r="C66" s="90">
        <f t="shared" si="5"/>
        <v>164.81377845643493</v>
      </c>
      <c r="D66" s="91" t="s">
        <v>152</v>
      </c>
      <c r="E66" s="19"/>
      <c r="F66" s="89"/>
    </row>
    <row r="67" spans="2:15" s="87" customFormat="1" x14ac:dyDescent="0.25">
      <c r="B67" s="25">
        <v>-16</v>
      </c>
      <c r="C67" s="90">
        <f t="shared" si="5"/>
        <v>174.61411571650191</v>
      </c>
      <c r="D67" s="91" t="s">
        <v>153</v>
      </c>
      <c r="E67" s="19"/>
      <c r="F67" s="89"/>
    </row>
    <row r="68" spans="2:15" s="87" customFormat="1" x14ac:dyDescent="0.25">
      <c r="B68" s="25">
        <v>-15</v>
      </c>
      <c r="C68" s="90">
        <f t="shared" si="5"/>
        <v>184.99721135581717</v>
      </c>
      <c r="D68" s="91" t="s">
        <v>154</v>
      </c>
      <c r="E68" s="19"/>
      <c r="F68" s="89"/>
    </row>
    <row r="69" spans="2:15" s="87" customFormat="1" x14ac:dyDescent="0.25">
      <c r="B69" s="25">
        <v>-14</v>
      </c>
      <c r="C69" s="90">
        <f t="shared" si="5"/>
        <v>195.99771799087461</v>
      </c>
      <c r="D69" s="91" t="s">
        <v>155</v>
      </c>
      <c r="E69" s="19"/>
      <c r="F69" s="89"/>
    </row>
    <row r="70" spans="2:15" s="87" customFormat="1" x14ac:dyDescent="0.25">
      <c r="B70" s="25">
        <v>-13</v>
      </c>
      <c r="C70" s="90">
        <f t="shared" si="5"/>
        <v>207.65234878997256</v>
      </c>
      <c r="D70" s="91" t="s">
        <v>156</v>
      </c>
      <c r="E70" s="19"/>
      <c r="F70" s="1"/>
      <c r="G70"/>
      <c r="H70"/>
    </row>
    <row r="71" spans="2:15" s="87" customFormat="1" x14ac:dyDescent="0.25">
      <c r="B71" s="25">
        <v>-12</v>
      </c>
      <c r="C71" s="90">
        <f t="shared" si="5"/>
        <v>220</v>
      </c>
      <c r="D71" s="91" t="s">
        <v>157</v>
      </c>
      <c r="E71" s="19"/>
      <c r="F71" s="1"/>
      <c r="G71"/>
      <c r="H71"/>
    </row>
    <row r="72" spans="2:15" x14ac:dyDescent="0.25">
      <c r="B72" s="25">
        <v>-11</v>
      </c>
      <c r="C72" s="90">
        <f t="shared" si="5"/>
        <v>233.08188075904491</v>
      </c>
      <c r="D72" s="91" t="s">
        <v>158</v>
      </c>
    </row>
    <row r="73" spans="2:15" x14ac:dyDescent="0.25">
      <c r="B73" s="25">
        <v>-10</v>
      </c>
      <c r="C73" s="90">
        <f t="shared" si="5"/>
        <v>246.94165062806201</v>
      </c>
      <c r="D73" s="91" t="s">
        <v>159</v>
      </c>
    </row>
    <row r="74" spans="2:15" s="1" customFormat="1" x14ac:dyDescent="0.25">
      <c r="B74" s="25">
        <v>-9</v>
      </c>
      <c r="C74" s="90">
        <f t="shared" si="5"/>
        <v>261.62556530059862</v>
      </c>
      <c r="D74" s="91" t="s">
        <v>160</v>
      </c>
      <c r="G74"/>
      <c r="H74"/>
      <c r="I74"/>
      <c r="J74"/>
      <c r="K74"/>
      <c r="L74"/>
      <c r="M74"/>
      <c r="N74"/>
      <c r="O74"/>
    </row>
    <row r="75" spans="2:15" s="1" customFormat="1" x14ac:dyDescent="0.25">
      <c r="B75" s="25">
        <v>-8</v>
      </c>
      <c r="C75" s="90">
        <f t="shared" si="5"/>
        <v>277.18263097687208</v>
      </c>
      <c r="D75" s="91" t="s">
        <v>161</v>
      </c>
      <c r="G75"/>
      <c r="H75"/>
      <c r="I75"/>
      <c r="J75"/>
      <c r="K75"/>
      <c r="L75"/>
      <c r="M75"/>
      <c r="N75"/>
      <c r="O75"/>
    </row>
    <row r="76" spans="2:15" s="1" customFormat="1" x14ac:dyDescent="0.25">
      <c r="B76" s="25">
        <v>-7</v>
      </c>
      <c r="C76" s="90">
        <f t="shared" si="5"/>
        <v>293.66476791740752</v>
      </c>
      <c r="D76" s="91" t="s">
        <v>162</v>
      </c>
      <c r="G76"/>
      <c r="H76"/>
      <c r="I76"/>
      <c r="J76"/>
      <c r="K76"/>
      <c r="L76"/>
      <c r="M76"/>
      <c r="N76"/>
      <c r="O76"/>
    </row>
    <row r="77" spans="2:15" s="1" customFormat="1" x14ac:dyDescent="0.25">
      <c r="B77" s="25">
        <v>-6</v>
      </c>
      <c r="C77" s="90">
        <f t="shared" si="5"/>
        <v>311.12698372208087</v>
      </c>
      <c r="D77" s="91" t="s">
        <v>163</v>
      </c>
      <c r="G77"/>
      <c r="H77"/>
      <c r="I77"/>
      <c r="J77"/>
      <c r="K77"/>
      <c r="L77"/>
      <c r="M77"/>
      <c r="N77"/>
      <c r="O77"/>
    </row>
    <row r="78" spans="2:15" s="1" customFormat="1" x14ac:dyDescent="0.25">
      <c r="B78" s="25">
        <v>-5</v>
      </c>
      <c r="C78" s="90">
        <f t="shared" si="5"/>
        <v>329.62755691286992</v>
      </c>
      <c r="D78" s="91" t="s">
        <v>164</v>
      </c>
      <c r="G78"/>
      <c r="H78"/>
      <c r="I78"/>
      <c r="J78"/>
      <c r="K78"/>
      <c r="L78"/>
      <c r="M78"/>
      <c r="N78"/>
      <c r="O78"/>
    </row>
    <row r="79" spans="2:15" s="1" customFormat="1" x14ac:dyDescent="0.25">
      <c r="B79" s="25">
        <v>-4</v>
      </c>
      <c r="C79" s="90">
        <f t="shared" si="5"/>
        <v>349.22823143300388</v>
      </c>
      <c r="D79" s="91" t="s">
        <v>165</v>
      </c>
      <c r="G79"/>
      <c r="H79"/>
      <c r="I79"/>
      <c r="J79"/>
      <c r="K79"/>
      <c r="L79"/>
      <c r="M79"/>
      <c r="N79"/>
      <c r="O79"/>
    </row>
    <row r="80" spans="2:15" s="1" customFormat="1" x14ac:dyDescent="0.25">
      <c r="B80" s="25">
        <v>-3</v>
      </c>
      <c r="C80" s="90">
        <f t="shared" si="5"/>
        <v>369.99442271163434</v>
      </c>
      <c r="D80" s="91" t="s">
        <v>166</v>
      </c>
      <c r="G80"/>
      <c r="H80"/>
      <c r="I80"/>
      <c r="J80"/>
      <c r="K80"/>
      <c r="L80"/>
      <c r="M80"/>
      <c r="N80"/>
      <c r="O80"/>
    </row>
    <row r="81" spans="2:15" s="1" customFormat="1" x14ac:dyDescent="0.25">
      <c r="B81" s="25">
        <v>-2</v>
      </c>
      <c r="C81" s="90">
        <f t="shared" si="5"/>
        <v>391.99543598174927</v>
      </c>
      <c r="D81" s="91" t="s">
        <v>167</v>
      </c>
      <c r="G81"/>
      <c r="H81"/>
      <c r="I81"/>
      <c r="J81"/>
      <c r="K81"/>
      <c r="L81"/>
      <c r="M81"/>
      <c r="N81"/>
      <c r="O81"/>
    </row>
    <row r="82" spans="2:15" s="1" customFormat="1" ht="15.75" thickBot="1" x14ac:dyDescent="0.3">
      <c r="B82" s="99">
        <v>-1</v>
      </c>
      <c r="C82" s="90">
        <f t="shared" si="5"/>
        <v>415.30469757994513</v>
      </c>
      <c r="D82" s="100" t="s">
        <v>168</v>
      </c>
      <c r="G82"/>
      <c r="H82"/>
      <c r="I82"/>
      <c r="J82"/>
      <c r="K82"/>
      <c r="L82"/>
      <c r="M82"/>
      <c r="N82"/>
      <c r="O82"/>
    </row>
    <row r="83" spans="2:15" s="1" customFormat="1" ht="15.75" thickBot="1" x14ac:dyDescent="0.3">
      <c r="B83" s="101">
        <v>0</v>
      </c>
      <c r="C83" s="90">
        <f t="shared" si="5"/>
        <v>440</v>
      </c>
      <c r="D83" s="102" t="s">
        <v>169</v>
      </c>
      <c r="G83"/>
      <c r="H83"/>
      <c r="I83"/>
      <c r="J83"/>
      <c r="K83"/>
      <c r="L83"/>
      <c r="M83"/>
      <c r="N83"/>
      <c r="O83"/>
    </row>
    <row r="84" spans="2:15" s="1" customFormat="1" x14ac:dyDescent="0.25">
      <c r="B84" s="103">
        <v>1</v>
      </c>
      <c r="C84" s="90">
        <f t="shared" si="5"/>
        <v>466.16376151808993</v>
      </c>
      <c r="D84" s="103" t="s">
        <v>170</v>
      </c>
      <c r="G84"/>
      <c r="H84"/>
      <c r="I84"/>
      <c r="J84"/>
      <c r="K84"/>
      <c r="L84"/>
      <c r="M84"/>
      <c r="N84"/>
      <c r="O84"/>
    </row>
    <row r="85" spans="2:15" s="1" customFormat="1" x14ac:dyDescent="0.25">
      <c r="B85" s="25">
        <v>2</v>
      </c>
      <c r="C85" s="90">
        <f t="shared" si="5"/>
        <v>493.88330125612413</v>
      </c>
      <c r="D85" s="25" t="s">
        <v>171</v>
      </c>
      <c r="G85"/>
      <c r="H85"/>
      <c r="I85"/>
      <c r="J85"/>
      <c r="K85"/>
      <c r="L85"/>
      <c r="M85"/>
      <c r="N85"/>
      <c r="O85"/>
    </row>
    <row r="86" spans="2:15" s="1" customFormat="1" x14ac:dyDescent="0.25">
      <c r="B86" s="25">
        <v>3</v>
      </c>
      <c r="C86" s="90">
        <f t="shared" si="5"/>
        <v>523.25113060119736</v>
      </c>
      <c r="D86" s="25" t="s">
        <v>172</v>
      </c>
      <c r="G86"/>
      <c r="H86"/>
      <c r="I86"/>
      <c r="J86"/>
      <c r="K86"/>
      <c r="L86"/>
      <c r="M86"/>
      <c r="N86"/>
      <c r="O86"/>
    </row>
    <row r="87" spans="2:15" s="1" customFormat="1" x14ac:dyDescent="0.25">
      <c r="B87" s="25">
        <v>4</v>
      </c>
      <c r="C87" s="90">
        <f t="shared" si="5"/>
        <v>554.36526195374415</v>
      </c>
      <c r="D87" s="25" t="s">
        <v>173</v>
      </c>
      <c r="G87"/>
      <c r="H87"/>
      <c r="I87"/>
      <c r="J87"/>
      <c r="K87"/>
      <c r="L87"/>
      <c r="M87"/>
      <c r="N87"/>
      <c r="O87"/>
    </row>
    <row r="88" spans="2:15" s="1" customFormat="1" x14ac:dyDescent="0.25">
      <c r="B88" s="25">
        <v>5</v>
      </c>
      <c r="C88" s="90">
        <f t="shared" si="5"/>
        <v>587.32953583481515</v>
      </c>
      <c r="D88" s="25" t="s">
        <v>174</v>
      </c>
      <c r="G88"/>
      <c r="H88"/>
      <c r="I88"/>
      <c r="J88"/>
      <c r="K88"/>
      <c r="L88"/>
      <c r="M88"/>
      <c r="N88"/>
      <c r="O88"/>
    </row>
    <row r="89" spans="2:15" s="1" customFormat="1" x14ac:dyDescent="0.25">
      <c r="B89" s="25">
        <v>6</v>
      </c>
      <c r="C89" s="90">
        <f t="shared" si="5"/>
        <v>622.25396744416184</v>
      </c>
      <c r="D89" s="25" t="s">
        <v>175</v>
      </c>
      <c r="G89"/>
      <c r="H89"/>
      <c r="I89"/>
      <c r="J89"/>
      <c r="K89"/>
      <c r="L89"/>
      <c r="M89"/>
      <c r="N89"/>
      <c r="O89"/>
    </row>
    <row r="90" spans="2:15" s="1" customFormat="1" x14ac:dyDescent="0.25">
      <c r="B90" s="25">
        <v>7</v>
      </c>
      <c r="C90" s="90">
        <f t="shared" ref="C90:C149" si="7">$G$24*$G$25^B90</f>
        <v>659.25511382573995</v>
      </c>
      <c r="D90" s="25" t="s">
        <v>176</v>
      </c>
      <c r="G90"/>
      <c r="H90"/>
      <c r="I90"/>
      <c r="J90"/>
      <c r="K90"/>
      <c r="L90"/>
      <c r="M90"/>
      <c r="N90"/>
      <c r="O90"/>
    </row>
    <row r="91" spans="2:15" s="1" customFormat="1" x14ac:dyDescent="0.25">
      <c r="B91" s="25">
        <v>8</v>
      </c>
      <c r="C91" s="90">
        <f t="shared" si="7"/>
        <v>698.45646286600777</v>
      </c>
      <c r="D91" s="25" t="s">
        <v>177</v>
      </c>
      <c r="G91"/>
      <c r="H91"/>
      <c r="I91"/>
      <c r="J91"/>
      <c r="K91"/>
      <c r="L91"/>
      <c r="M91"/>
      <c r="N91"/>
      <c r="O91"/>
    </row>
    <row r="92" spans="2:15" s="1" customFormat="1" x14ac:dyDescent="0.25">
      <c r="B92" s="25">
        <v>9</v>
      </c>
      <c r="C92" s="90">
        <f t="shared" si="7"/>
        <v>739.98884542326891</v>
      </c>
      <c r="D92" s="25" t="s">
        <v>178</v>
      </c>
      <c r="G92"/>
      <c r="H92"/>
      <c r="I92"/>
      <c r="J92"/>
      <c r="K92"/>
      <c r="L92"/>
      <c r="M92"/>
      <c r="N92"/>
      <c r="O92"/>
    </row>
    <row r="93" spans="2:15" s="1" customFormat="1" x14ac:dyDescent="0.25">
      <c r="B93" s="25">
        <v>10</v>
      </c>
      <c r="C93" s="90">
        <f t="shared" si="7"/>
        <v>783.99087196349865</v>
      </c>
      <c r="D93" s="25" t="s">
        <v>179</v>
      </c>
      <c r="G93"/>
      <c r="H93"/>
      <c r="I93"/>
      <c r="J93"/>
      <c r="K93"/>
      <c r="L93"/>
      <c r="M93"/>
      <c r="N93"/>
      <c r="O93"/>
    </row>
    <row r="94" spans="2:15" s="1" customFormat="1" x14ac:dyDescent="0.25">
      <c r="B94" s="25">
        <v>11</v>
      </c>
      <c r="C94" s="90">
        <f t="shared" si="7"/>
        <v>830.60939515989048</v>
      </c>
      <c r="D94" s="25" t="s">
        <v>180</v>
      </c>
      <c r="G94"/>
      <c r="H94"/>
      <c r="I94"/>
      <c r="J94"/>
      <c r="K94"/>
      <c r="L94"/>
      <c r="M94"/>
      <c r="N94"/>
      <c r="O94"/>
    </row>
    <row r="95" spans="2:15" s="1" customFormat="1" x14ac:dyDescent="0.25">
      <c r="B95" s="25">
        <v>12</v>
      </c>
      <c r="C95" s="90">
        <f t="shared" si="7"/>
        <v>880</v>
      </c>
      <c r="D95" s="25" t="s">
        <v>181</v>
      </c>
      <c r="G95"/>
      <c r="H95"/>
      <c r="I95"/>
      <c r="J95"/>
      <c r="K95"/>
      <c r="L95"/>
      <c r="M95"/>
      <c r="N95"/>
      <c r="O95"/>
    </row>
    <row r="96" spans="2:15" s="1" customFormat="1" x14ac:dyDescent="0.25">
      <c r="B96" s="25">
        <v>13</v>
      </c>
      <c r="C96" s="90">
        <f t="shared" si="7"/>
        <v>932.32752303617985</v>
      </c>
      <c r="D96" s="25" t="s">
        <v>182</v>
      </c>
      <c r="G96"/>
      <c r="H96"/>
      <c r="I96"/>
      <c r="J96"/>
      <c r="K96"/>
      <c r="L96"/>
      <c r="M96"/>
      <c r="N96"/>
      <c r="O96"/>
    </row>
    <row r="97" spans="2:15" s="1" customFormat="1" x14ac:dyDescent="0.25">
      <c r="B97" s="25">
        <v>14</v>
      </c>
      <c r="C97" s="90">
        <f t="shared" si="7"/>
        <v>987.76660251224848</v>
      </c>
      <c r="D97" s="25" t="s">
        <v>183</v>
      </c>
      <c r="G97"/>
      <c r="H97"/>
      <c r="I97"/>
      <c r="J97"/>
      <c r="K97"/>
      <c r="L97"/>
      <c r="M97"/>
      <c r="N97"/>
      <c r="O97"/>
    </row>
    <row r="98" spans="2:15" s="1" customFormat="1" x14ac:dyDescent="0.25">
      <c r="B98" s="25">
        <v>15</v>
      </c>
      <c r="C98" s="90">
        <f t="shared" si="7"/>
        <v>1046.5022612023947</v>
      </c>
      <c r="D98" s="25" t="s">
        <v>184</v>
      </c>
      <c r="G98"/>
      <c r="H98"/>
      <c r="I98"/>
      <c r="J98"/>
      <c r="K98"/>
      <c r="L98"/>
      <c r="M98"/>
      <c r="N98"/>
      <c r="O98"/>
    </row>
    <row r="99" spans="2:15" s="1" customFormat="1" x14ac:dyDescent="0.25">
      <c r="B99" s="25">
        <v>16</v>
      </c>
      <c r="C99" s="90">
        <f t="shared" si="7"/>
        <v>1108.7305239074885</v>
      </c>
      <c r="D99" s="25" t="s">
        <v>185</v>
      </c>
      <c r="G99"/>
      <c r="H99"/>
      <c r="I99"/>
      <c r="J99"/>
      <c r="K99"/>
      <c r="L99"/>
      <c r="M99"/>
      <c r="N99"/>
      <c r="O99"/>
    </row>
    <row r="100" spans="2:15" s="1" customFormat="1" x14ac:dyDescent="0.25">
      <c r="B100" s="25">
        <v>17</v>
      </c>
      <c r="C100" s="90">
        <f t="shared" si="7"/>
        <v>1174.6590716696305</v>
      </c>
      <c r="D100" s="25" t="s">
        <v>186</v>
      </c>
      <c r="G100"/>
      <c r="H100"/>
      <c r="I100"/>
      <c r="J100"/>
      <c r="K100"/>
      <c r="L100"/>
      <c r="M100"/>
      <c r="N100"/>
      <c r="O100"/>
    </row>
    <row r="101" spans="2:15" s="1" customFormat="1" x14ac:dyDescent="0.25">
      <c r="B101" s="25">
        <v>18</v>
      </c>
      <c r="C101" s="90">
        <f t="shared" si="7"/>
        <v>1244.5079348883239</v>
      </c>
      <c r="D101" s="25" t="s">
        <v>187</v>
      </c>
      <c r="G101"/>
      <c r="H101"/>
      <c r="I101"/>
      <c r="J101"/>
      <c r="K101"/>
      <c r="L101"/>
      <c r="M101"/>
      <c r="N101"/>
      <c r="O101"/>
    </row>
    <row r="102" spans="2:15" s="1" customFormat="1" x14ac:dyDescent="0.25">
      <c r="B102" s="25">
        <v>19</v>
      </c>
      <c r="C102" s="90">
        <f t="shared" si="7"/>
        <v>1318.5102276514801</v>
      </c>
      <c r="D102" s="25" t="s">
        <v>188</v>
      </c>
      <c r="G102"/>
      <c r="H102"/>
      <c r="I102"/>
      <c r="J102"/>
      <c r="K102"/>
      <c r="L102"/>
      <c r="M102"/>
      <c r="N102"/>
      <c r="O102"/>
    </row>
    <row r="103" spans="2:15" s="1" customFormat="1" x14ac:dyDescent="0.25">
      <c r="B103" s="25">
        <v>20</v>
      </c>
      <c r="C103" s="90">
        <f t="shared" si="7"/>
        <v>1396.9129257320158</v>
      </c>
      <c r="D103" s="25" t="s">
        <v>189</v>
      </c>
      <c r="G103"/>
      <c r="H103"/>
      <c r="I103"/>
      <c r="J103"/>
      <c r="K103"/>
      <c r="L103"/>
      <c r="M103"/>
      <c r="N103"/>
      <c r="O103"/>
    </row>
    <row r="104" spans="2:15" s="1" customFormat="1" x14ac:dyDescent="0.25">
      <c r="B104" s="25">
        <v>21</v>
      </c>
      <c r="C104" s="90">
        <f t="shared" si="7"/>
        <v>1479.9776908465378</v>
      </c>
      <c r="D104" s="25" t="s">
        <v>190</v>
      </c>
      <c r="G104"/>
      <c r="H104"/>
      <c r="I104"/>
      <c r="J104"/>
      <c r="K104"/>
      <c r="L104"/>
      <c r="M104"/>
      <c r="N104"/>
      <c r="O104"/>
    </row>
    <row r="105" spans="2:15" s="1" customFormat="1" x14ac:dyDescent="0.25">
      <c r="B105" s="25">
        <v>22</v>
      </c>
      <c r="C105" s="90">
        <f t="shared" si="7"/>
        <v>1567.9817439269975</v>
      </c>
      <c r="D105" s="25" t="s">
        <v>191</v>
      </c>
      <c r="G105"/>
      <c r="H105"/>
      <c r="I105"/>
      <c r="J105"/>
      <c r="K105"/>
      <c r="L105"/>
      <c r="M105"/>
      <c r="N105"/>
      <c r="O105"/>
    </row>
    <row r="106" spans="2:15" s="1" customFormat="1" x14ac:dyDescent="0.25">
      <c r="B106" s="25">
        <v>23</v>
      </c>
      <c r="C106" s="90">
        <f t="shared" si="7"/>
        <v>1661.2187903197812</v>
      </c>
      <c r="D106" s="25" t="s">
        <v>192</v>
      </c>
      <c r="G106"/>
      <c r="H106"/>
      <c r="I106"/>
      <c r="J106"/>
      <c r="K106"/>
      <c r="L106"/>
      <c r="M106"/>
      <c r="N106"/>
      <c r="O106"/>
    </row>
    <row r="107" spans="2:15" s="1" customFormat="1" x14ac:dyDescent="0.25">
      <c r="B107" s="25">
        <v>24</v>
      </c>
      <c r="C107" s="90">
        <f t="shared" si="7"/>
        <v>1760.0000000000005</v>
      </c>
      <c r="D107" s="25" t="s">
        <v>193</v>
      </c>
      <c r="G107"/>
      <c r="H107"/>
      <c r="I107"/>
      <c r="J107"/>
      <c r="K107"/>
      <c r="L107"/>
      <c r="M107"/>
      <c r="N107"/>
      <c r="O107"/>
    </row>
    <row r="108" spans="2:15" s="1" customFormat="1" x14ac:dyDescent="0.25">
      <c r="B108" s="25">
        <v>25</v>
      </c>
      <c r="C108" s="90">
        <f t="shared" si="7"/>
        <v>1864.6550460723602</v>
      </c>
      <c r="D108" s="25" t="s">
        <v>194</v>
      </c>
      <c r="G108"/>
      <c r="H108"/>
      <c r="I108"/>
      <c r="J108"/>
      <c r="K108"/>
      <c r="L108"/>
      <c r="M108"/>
      <c r="N108"/>
      <c r="O108"/>
    </row>
    <row r="109" spans="2:15" s="1" customFormat="1" x14ac:dyDescent="0.25">
      <c r="B109" s="25">
        <v>26</v>
      </c>
      <c r="C109" s="90">
        <f t="shared" si="7"/>
        <v>1975.533205024497</v>
      </c>
      <c r="D109" s="25" t="s">
        <v>195</v>
      </c>
      <c r="G109"/>
      <c r="H109"/>
      <c r="I109"/>
      <c r="J109"/>
      <c r="K109"/>
      <c r="L109"/>
      <c r="M109"/>
      <c r="N109"/>
      <c r="O109"/>
    </row>
    <row r="110" spans="2:15" s="1" customFormat="1" x14ac:dyDescent="0.25">
      <c r="B110" s="25">
        <v>27</v>
      </c>
      <c r="C110" s="90">
        <f t="shared" si="7"/>
        <v>2093.0045224047904</v>
      </c>
      <c r="D110" s="25" t="s">
        <v>196</v>
      </c>
      <c r="G110"/>
      <c r="H110"/>
      <c r="I110"/>
      <c r="J110"/>
      <c r="K110"/>
      <c r="L110"/>
      <c r="M110"/>
      <c r="N110"/>
      <c r="O110"/>
    </row>
    <row r="111" spans="2:15" s="1" customFormat="1" x14ac:dyDescent="0.25">
      <c r="B111" s="25">
        <v>28</v>
      </c>
      <c r="C111" s="90">
        <f t="shared" si="7"/>
        <v>2217.4610478149771</v>
      </c>
      <c r="D111" s="25" t="s">
        <v>197</v>
      </c>
      <c r="G111"/>
      <c r="H111"/>
      <c r="I111"/>
      <c r="J111"/>
      <c r="K111"/>
      <c r="L111"/>
      <c r="M111"/>
      <c r="N111"/>
      <c r="O111"/>
    </row>
    <row r="112" spans="2:15" s="1" customFormat="1" x14ac:dyDescent="0.25">
      <c r="B112" s="25">
        <v>29</v>
      </c>
      <c r="C112" s="90">
        <f t="shared" si="7"/>
        <v>2349.318143339261</v>
      </c>
      <c r="D112" s="25" t="s">
        <v>198</v>
      </c>
      <c r="G112"/>
      <c r="H112"/>
      <c r="I112"/>
      <c r="J112"/>
      <c r="K112"/>
      <c r="L112"/>
      <c r="M112"/>
      <c r="N112"/>
      <c r="O112"/>
    </row>
    <row r="113" spans="2:15" s="1" customFormat="1" x14ac:dyDescent="0.25">
      <c r="B113" s="25">
        <v>30</v>
      </c>
      <c r="C113" s="90">
        <f t="shared" si="7"/>
        <v>2489.0158697766483</v>
      </c>
      <c r="D113" s="25" t="s">
        <v>199</v>
      </c>
      <c r="G113"/>
      <c r="H113"/>
      <c r="I113"/>
      <c r="J113"/>
      <c r="K113"/>
      <c r="L113"/>
      <c r="M113"/>
      <c r="N113"/>
      <c r="O113"/>
    </row>
    <row r="114" spans="2:15" s="1" customFormat="1" x14ac:dyDescent="0.25">
      <c r="B114" s="25">
        <v>31</v>
      </c>
      <c r="C114" s="90">
        <f t="shared" si="7"/>
        <v>2637.0204553029603</v>
      </c>
      <c r="D114" s="25" t="s">
        <v>200</v>
      </c>
      <c r="G114"/>
      <c r="H114"/>
      <c r="I114"/>
      <c r="J114"/>
      <c r="K114"/>
      <c r="L114"/>
      <c r="M114"/>
      <c r="N114"/>
      <c r="O114"/>
    </row>
    <row r="115" spans="2:15" s="1" customFormat="1" x14ac:dyDescent="0.25">
      <c r="B115" s="25">
        <v>32</v>
      </c>
      <c r="C115" s="90">
        <f t="shared" si="7"/>
        <v>2793.825851464032</v>
      </c>
      <c r="D115" s="25" t="s">
        <v>201</v>
      </c>
      <c r="G115"/>
      <c r="H115"/>
      <c r="I115"/>
      <c r="J115"/>
      <c r="K115"/>
      <c r="L115"/>
      <c r="M115"/>
      <c r="N115"/>
      <c r="O115"/>
    </row>
    <row r="116" spans="2:15" s="1" customFormat="1" x14ac:dyDescent="0.25">
      <c r="B116" s="25">
        <v>33</v>
      </c>
      <c r="C116" s="90">
        <f t="shared" si="7"/>
        <v>2959.9553816930761</v>
      </c>
      <c r="D116" s="25" t="s">
        <v>202</v>
      </c>
      <c r="G116"/>
      <c r="H116"/>
      <c r="I116"/>
      <c r="J116"/>
      <c r="K116"/>
      <c r="L116"/>
      <c r="M116"/>
      <c r="N116"/>
      <c r="O116"/>
    </row>
    <row r="117" spans="2:15" s="1" customFormat="1" x14ac:dyDescent="0.25">
      <c r="B117" s="25">
        <v>34</v>
      </c>
      <c r="C117" s="90">
        <f t="shared" si="7"/>
        <v>3135.9634878539955</v>
      </c>
      <c r="D117" s="25" t="s">
        <v>203</v>
      </c>
      <c r="G117"/>
      <c r="H117"/>
      <c r="I117"/>
      <c r="J117"/>
      <c r="K117"/>
      <c r="L117"/>
      <c r="M117"/>
      <c r="N117"/>
      <c r="O117"/>
    </row>
    <row r="118" spans="2:15" s="1" customFormat="1" x14ac:dyDescent="0.25">
      <c r="B118" s="25">
        <v>35</v>
      </c>
      <c r="C118" s="90">
        <f t="shared" si="7"/>
        <v>3322.4375806395628</v>
      </c>
      <c r="D118" s="25" t="s">
        <v>204</v>
      </c>
      <c r="G118"/>
      <c r="H118"/>
      <c r="I118"/>
      <c r="J118"/>
      <c r="K118"/>
      <c r="L118"/>
      <c r="M118"/>
      <c r="N118"/>
      <c r="O118"/>
    </row>
    <row r="119" spans="2:15" s="1" customFormat="1" x14ac:dyDescent="0.25">
      <c r="B119" s="25">
        <v>36</v>
      </c>
      <c r="C119" s="90">
        <f t="shared" si="7"/>
        <v>3520.0000000000014</v>
      </c>
      <c r="D119" s="25" t="s">
        <v>205</v>
      </c>
      <c r="G119"/>
      <c r="H119"/>
      <c r="I119"/>
      <c r="J119"/>
      <c r="K119"/>
      <c r="L119"/>
      <c r="M119"/>
      <c r="N119"/>
      <c r="O119"/>
    </row>
    <row r="120" spans="2:15" s="1" customFormat="1" x14ac:dyDescent="0.25">
      <c r="B120" s="25">
        <v>37</v>
      </c>
      <c r="C120" s="90">
        <f t="shared" si="7"/>
        <v>3729.3100921447203</v>
      </c>
      <c r="D120" s="25" t="s">
        <v>206</v>
      </c>
      <c r="G120"/>
      <c r="H120"/>
      <c r="I120"/>
      <c r="J120"/>
      <c r="K120"/>
      <c r="L120"/>
      <c r="M120"/>
      <c r="N120"/>
      <c r="O120"/>
    </row>
    <row r="121" spans="2:15" s="1" customFormat="1" x14ac:dyDescent="0.25">
      <c r="B121" s="25">
        <v>38</v>
      </c>
      <c r="C121" s="90">
        <f t="shared" si="7"/>
        <v>3951.0664100489944</v>
      </c>
      <c r="D121" s="25" t="s">
        <v>207</v>
      </c>
      <c r="G121"/>
      <c r="H121"/>
      <c r="I121"/>
      <c r="J121"/>
      <c r="K121"/>
      <c r="L121"/>
      <c r="M121"/>
      <c r="N121"/>
      <c r="O121"/>
    </row>
    <row r="122" spans="2:15" s="1" customFormat="1" x14ac:dyDescent="0.25">
      <c r="B122" s="25">
        <v>39</v>
      </c>
      <c r="C122" s="90">
        <f t="shared" si="7"/>
        <v>4186.0090448095807</v>
      </c>
      <c r="D122" s="25" t="s">
        <v>208</v>
      </c>
      <c r="G122"/>
      <c r="H122"/>
      <c r="I122"/>
      <c r="J122"/>
      <c r="K122"/>
      <c r="L122"/>
      <c r="M122"/>
      <c r="N122"/>
      <c r="O122"/>
    </row>
    <row r="123" spans="2:15" s="1" customFormat="1" x14ac:dyDescent="0.25">
      <c r="B123" s="25">
        <v>40</v>
      </c>
      <c r="C123" s="90">
        <f t="shared" si="7"/>
        <v>4434.922095629955</v>
      </c>
      <c r="D123" s="25" t="s">
        <v>209</v>
      </c>
      <c r="G123"/>
      <c r="H123"/>
      <c r="I123"/>
      <c r="J123"/>
      <c r="K123"/>
      <c r="L123"/>
      <c r="M123"/>
      <c r="N123"/>
      <c r="O123"/>
    </row>
    <row r="124" spans="2:15" s="1" customFormat="1" x14ac:dyDescent="0.25">
      <c r="B124" s="25">
        <v>41</v>
      </c>
      <c r="C124" s="90">
        <f t="shared" si="7"/>
        <v>4698.636286678523</v>
      </c>
      <c r="D124" s="25" t="s">
        <v>210</v>
      </c>
      <c r="G124"/>
      <c r="H124"/>
      <c r="I124"/>
      <c r="J124"/>
      <c r="K124"/>
      <c r="L124"/>
      <c r="M124"/>
      <c r="N124"/>
      <c r="O124"/>
    </row>
    <row r="125" spans="2:15" s="1" customFormat="1" x14ac:dyDescent="0.25">
      <c r="B125" s="25">
        <v>42</v>
      </c>
      <c r="C125" s="90">
        <f t="shared" si="7"/>
        <v>4978.0317395532966</v>
      </c>
      <c r="D125" s="25" t="s">
        <v>211</v>
      </c>
      <c r="G125"/>
      <c r="H125"/>
      <c r="I125"/>
      <c r="J125"/>
      <c r="K125"/>
      <c r="L125"/>
      <c r="M125"/>
      <c r="N125"/>
      <c r="O125"/>
    </row>
    <row r="126" spans="2:15" s="1" customFormat="1" x14ac:dyDescent="0.25">
      <c r="B126" s="25">
        <v>43</v>
      </c>
      <c r="C126" s="90">
        <f t="shared" si="7"/>
        <v>5274.0409106059224</v>
      </c>
      <c r="D126" s="25" t="s">
        <v>212</v>
      </c>
      <c r="G126"/>
      <c r="H126"/>
      <c r="I126"/>
      <c r="J126"/>
      <c r="K126"/>
      <c r="L126"/>
      <c r="M126"/>
      <c r="N126"/>
      <c r="O126"/>
    </row>
    <row r="127" spans="2:15" s="1" customFormat="1" x14ac:dyDescent="0.25">
      <c r="B127" s="25">
        <v>44</v>
      </c>
      <c r="C127" s="90">
        <f t="shared" si="7"/>
        <v>5587.651702928064</v>
      </c>
      <c r="D127" s="25" t="s">
        <v>213</v>
      </c>
      <c r="G127"/>
      <c r="H127"/>
      <c r="I127"/>
      <c r="J127"/>
      <c r="K127"/>
      <c r="L127"/>
      <c r="M127"/>
      <c r="N127"/>
      <c r="O127"/>
    </row>
    <row r="128" spans="2:15" s="1" customFormat="1" x14ac:dyDescent="0.25">
      <c r="B128" s="25">
        <v>45</v>
      </c>
      <c r="C128" s="90">
        <f t="shared" si="7"/>
        <v>5919.9107633861522</v>
      </c>
      <c r="D128" s="25" t="s">
        <v>214</v>
      </c>
      <c r="G128"/>
      <c r="H128"/>
      <c r="I128"/>
      <c r="J128"/>
      <c r="K128"/>
      <c r="L128"/>
      <c r="M128"/>
      <c r="N128"/>
      <c r="O128"/>
    </row>
    <row r="129" spans="2:15" s="1" customFormat="1" x14ac:dyDescent="0.25">
      <c r="B129" s="25">
        <v>46</v>
      </c>
      <c r="C129" s="90">
        <f t="shared" si="7"/>
        <v>6271.9269757079928</v>
      </c>
      <c r="D129" s="25" t="s">
        <v>215</v>
      </c>
      <c r="G129"/>
      <c r="H129"/>
      <c r="I129"/>
      <c r="J129"/>
      <c r="K129"/>
      <c r="L129"/>
      <c r="M129"/>
      <c r="N129"/>
      <c r="O129"/>
    </row>
    <row r="130" spans="2:15" s="1" customFormat="1" x14ac:dyDescent="0.25">
      <c r="B130" s="25">
        <v>47</v>
      </c>
      <c r="C130" s="90">
        <f t="shared" si="7"/>
        <v>6644.8751612791257</v>
      </c>
      <c r="D130" s="25" t="s">
        <v>216</v>
      </c>
      <c r="G130"/>
      <c r="H130"/>
      <c r="I130"/>
      <c r="J130"/>
      <c r="K130"/>
      <c r="L130"/>
      <c r="M130"/>
      <c r="N130"/>
      <c r="O130"/>
    </row>
    <row r="131" spans="2:15" s="1" customFormat="1" x14ac:dyDescent="0.25">
      <c r="B131" s="25">
        <v>48</v>
      </c>
      <c r="C131" s="90">
        <f t="shared" si="7"/>
        <v>7040.0000000000027</v>
      </c>
      <c r="D131" s="25" t="s">
        <v>217</v>
      </c>
      <c r="G131"/>
      <c r="H131"/>
      <c r="I131"/>
      <c r="J131"/>
      <c r="K131"/>
      <c r="L131"/>
      <c r="M131"/>
      <c r="N131"/>
      <c r="O131"/>
    </row>
    <row r="132" spans="2:15" s="1" customFormat="1" x14ac:dyDescent="0.25">
      <c r="B132" s="25">
        <v>49</v>
      </c>
      <c r="C132" s="90">
        <f t="shared" si="7"/>
        <v>7458.6201842894425</v>
      </c>
      <c r="D132" s="25" t="s">
        <v>218</v>
      </c>
      <c r="G132"/>
      <c r="H132"/>
      <c r="I132"/>
      <c r="J132"/>
      <c r="K132"/>
      <c r="L132"/>
      <c r="M132"/>
      <c r="N132"/>
      <c r="O132"/>
    </row>
    <row r="133" spans="2:15" s="1" customFormat="1" x14ac:dyDescent="0.25">
      <c r="B133" s="25">
        <v>50</v>
      </c>
      <c r="C133" s="90">
        <f t="shared" si="7"/>
        <v>7902.1328200979906</v>
      </c>
      <c r="D133" s="25" t="s">
        <v>219</v>
      </c>
      <c r="G133"/>
      <c r="H133"/>
      <c r="I133"/>
      <c r="J133"/>
      <c r="K133"/>
      <c r="L133"/>
      <c r="M133"/>
      <c r="N133"/>
      <c r="O133"/>
    </row>
    <row r="134" spans="2:15" s="1" customFormat="1" x14ac:dyDescent="0.25">
      <c r="B134" s="25">
        <v>51</v>
      </c>
      <c r="C134" s="90">
        <f t="shared" si="7"/>
        <v>8372.0180896191614</v>
      </c>
      <c r="D134" s="25" t="s">
        <v>208</v>
      </c>
      <c r="G134"/>
      <c r="H134"/>
      <c r="I134"/>
      <c r="J134"/>
      <c r="K134"/>
      <c r="L134"/>
      <c r="M134"/>
      <c r="N134"/>
      <c r="O134"/>
    </row>
    <row r="135" spans="2:15" s="1" customFormat="1" x14ac:dyDescent="0.25">
      <c r="B135" s="25">
        <v>52</v>
      </c>
      <c r="C135" s="90">
        <f t="shared" si="7"/>
        <v>8869.8441912599119</v>
      </c>
      <c r="D135" s="25" t="s">
        <v>209</v>
      </c>
      <c r="G135"/>
      <c r="H135"/>
      <c r="I135"/>
      <c r="J135"/>
      <c r="K135"/>
      <c r="L135"/>
      <c r="M135"/>
      <c r="N135"/>
      <c r="O135"/>
    </row>
    <row r="136" spans="2:15" s="1" customFormat="1" x14ac:dyDescent="0.25">
      <c r="B136" s="25">
        <v>53</v>
      </c>
      <c r="C136" s="90">
        <f t="shared" si="7"/>
        <v>9397.272573357046</v>
      </c>
      <c r="D136" s="25" t="s">
        <v>210</v>
      </c>
      <c r="G136"/>
      <c r="H136"/>
      <c r="I136"/>
      <c r="J136"/>
      <c r="K136"/>
      <c r="L136"/>
      <c r="M136"/>
      <c r="N136"/>
      <c r="O136"/>
    </row>
    <row r="137" spans="2:15" s="1" customFormat="1" x14ac:dyDescent="0.25">
      <c r="B137" s="25">
        <v>54</v>
      </c>
      <c r="C137" s="90">
        <f t="shared" si="7"/>
        <v>9956.063479106595</v>
      </c>
      <c r="D137" s="25" t="s">
        <v>211</v>
      </c>
      <c r="G137"/>
      <c r="H137"/>
      <c r="I137"/>
      <c r="J137"/>
      <c r="K137"/>
      <c r="L137"/>
      <c r="M137"/>
      <c r="N137"/>
      <c r="O137"/>
    </row>
    <row r="138" spans="2:15" s="1" customFormat="1" x14ac:dyDescent="0.25">
      <c r="B138" s="25">
        <v>55</v>
      </c>
      <c r="C138" s="90">
        <f t="shared" si="7"/>
        <v>10548.081821211847</v>
      </c>
      <c r="D138" s="25" t="s">
        <v>212</v>
      </c>
      <c r="G138"/>
      <c r="H138"/>
      <c r="I138"/>
      <c r="J138"/>
      <c r="K138"/>
      <c r="L138"/>
      <c r="M138"/>
      <c r="N138"/>
      <c r="O138"/>
    </row>
    <row r="139" spans="2:15" s="1" customFormat="1" x14ac:dyDescent="0.25">
      <c r="B139" s="25">
        <v>56</v>
      </c>
      <c r="C139" s="90">
        <f t="shared" si="7"/>
        <v>11175.303405856132</v>
      </c>
      <c r="D139" s="25" t="s">
        <v>213</v>
      </c>
      <c r="G139"/>
      <c r="H139"/>
      <c r="I139"/>
      <c r="J139"/>
      <c r="K139"/>
      <c r="L139"/>
      <c r="M139"/>
      <c r="N139"/>
      <c r="O139"/>
    </row>
    <row r="140" spans="2:15" s="1" customFormat="1" x14ac:dyDescent="0.25">
      <c r="B140" s="25">
        <v>57</v>
      </c>
      <c r="C140" s="90">
        <f t="shared" si="7"/>
        <v>11839.821526772308</v>
      </c>
      <c r="D140" s="25" t="s">
        <v>214</v>
      </c>
      <c r="G140"/>
      <c r="H140"/>
      <c r="I140"/>
      <c r="J140"/>
      <c r="K140"/>
      <c r="L140"/>
      <c r="M140"/>
      <c r="N140"/>
      <c r="O140"/>
    </row>
    <row r="141" spans="2:15" s="1" customFormat="1" x14ac:dyDescent="0.25">
      <c r="B141" s="25">
        <v>58</v>
      </c>
      <c r="C141" s="90">
        <f t="shared" si="7"/>
        <v>12543.853951415986</v>
      </c>
      <c r="D141" s="25" t="s">
        <v>215</v>
      </c>
      <c r="G141"/>
      <c r="H141"/>
      <c r="I141"/>
      <c r="J141"/>
      <c r="K141"/>
      <c r="L141"/>
      <c r="M141"/>
      <c r="N141"/>
      <c r="O141"/>
    </row>
    <row r="142" spans="2:15" s="1" customFormat="1" x14ac:dyDescent="0.25">
      <c r="B142" s="25">
        <v>59</v>
      </c>
      <c r="C142" s="90">
        <f t="shared" si="7"/>
        <v>13289.750322558255</v>
      </c>
      <c r="D142" s="25" t="s">
        <v>216</v>
      </c>
      <c r="G142"/>
      <c r="H142"/>
      <c r="I142"/>
      <c r="J142"/>
      <c r="K142"/>
      <c r="L142"/>
      <c r="M142"/>
      <c r="N142"/>
      <c r="O142"/>
    </row>
    <row r="143" spans="2:15" s="1" customFormat="1" x14ac:dyDescent="0.25">
      <c r="B143" s="25">
        <v>60</v>
      </c>
      <c r="C143" s="90">
        <f t="shared" si="7"/>
        <v>14080.000000000005</v>
      </c>
      <c r="D143" s="25" t="s">
        <v>217</v>
      </c>
      <c r="G143"/>
      <c r="H143"/>
      <c r="I143"/>
      <c r="J143"/>
      <c r="K143"/>
      <c r="L143"/>
      <c r="M143"/>
      <c r="N143"/>
      <c r="O143"/>
    </row>
    <row r="144" spans="2:15" s="1" customFormat="1" x14ac:dyDescent="0.25">
      <c r="B144" s="25">
        <v>61</v>
      </c>
      <c r="C144" s="90">
        <f t="shared" si="7"/>
        <v>14917.240368578885</v>
      </c>
      <c r="D144" s="91" t="s">
        <v>220</v>
      </c>
      <c r="G144"/>
      <c r="H144"/>
      <c r="I144"/>
      <c r="J144"/>
      <c r="K144"/>
      <c r="L144"/>
      <c r="M144"/>
      <c r="N144"/>
      <c r="O144"/>
    </row>
    <row r="145" spans="2:15" s="1" customFormat="1" x14ac:dyDescent="0.25">
      <c r="B145" s="25">
        <v>62</v>
      </c>
      <c r="C145" s="90">
        <f t="shared" si="7"/>
        <v>15804.265640195985</v>
      </c>
      <c r="D145" s="25" t="s">
        <v>219</v>
      </c>
      <c r="G145"/>
      <c r="H145"/>
      <c r="I145"/>
      <c r="J145"/>
      <c r="K145"/>
      <c r="L145"/>
      <c r="M145"/>
      <c r="N145"/>
      <c r="O145"/>
    </row>
    <row r="146" spans="2:15" s="1" customFormat="1" x14ac:dyDescent="0.25">
      <c r="B146" s="25">
        <v>63</v>
      </c>
      <c r="C146" s="90">
        <f t="shared" si="7"/>
        <v>16744.036179238323</v>
      </c>
      <c r="D146" s="25" t="s">
        <v>208</v>
      </c>
      <c r="G146"/>
      <c r="H146"/>
      <c r="I146"/>
      <c r="J146"/>
      <c r="K146"/>
      <c r="L146"/>
      <c r="M146"/>
      <c r="N146"/>
      <c r="O146"/>
    </row>
    <row r="147" spans="2:15" s="1" customFormat="1" x14ac:dyDescent="0.25">
      <c r="B147" s="25">
        <v>64</v>
      </c>
      <c r="C147" s="90">
        <f t="shared" si="7"/>
        <v>17739.688382519827</v>
      </c>
      <c r="D147" s="25" t="s">
        <v>209</v>
      </c>
      <c r="G147"/>
      <c r="H147"/>
      <c r="I147"/>
      <c r="J147"/>
      <c r="K147"/>
      <c r="L147"/>
      <c r="M147"/>
      <c r="N147"/>
      <c r="O147"/>
    </row>
    <row r="148" spans="2:15" s="1" customFormat="1" x14ac:dyDescent="0.25">
      <c r="B148" s="25">
        <v>65</v>
      </c>
      <c r="C148" s="90">
        <f t="shared" si="7"/>
        <v>18794.545146714099</v>
      </c>
      <c r="D148" s="25" t="s">
        <v>210</v>
      </c>
      <c r="G148"/>
      <c r="H148"/>
      <c r="I148"/>
      <c r="J148"/>
      <c r="K148"/>
      <c r="L148"/>
      <c r="M148"/>
      <c r="N148"/>
      <c r="O148"/>
    </row>
    <row r="149" spans="2:15" s="1" customFormat="1" x14ac:dyDescent="0.25">
      <c r="B149" s="25">
        <v>66</v>
      </c>
      <c r="C149" s="90">
        <f t="shared" si="7"/>
        <v>19912.126958213194</v>
      </c>
      <c r="D149" s="25" t="s">
        <v>211</v>
      </c>
      <c r="G149"/>
      <c r="H149"/>
      <c r="I149"/>
      <c r="J149"/>
      <c r="K149"/>
      <c r="L149"/>
      <c r="M149"/>
      <c r="N149"/>
      <c r="O149"/>
    </row>
  </sheetData>
  <mergeCells count="12">
    <mergeCell ref="B11:D11"/>
    <mergeCell ref="E11:F11"/>
    <mergeCell ref="G11:O11"/>
    <mergeCell ref="B24:D24"/>
    <mergeCell ref="B2:O2"/>
    <mergeCell ref="I5:I6"/>
    <mergeCell ref="J5:J6"/>
    <mergeCell ref="K5:K6"/>
    <mergeCell ref="L5:L6"/>
    <mergeCell ref="M5:M6"/>
    <mergeCell ref="N5:N6"/>
    <mergeCell ref="O5:O6"/>
  </mergeCells>
  <hyperlinks>
    <hyperlink ref="F24" r:id="rId1"/>
    <hyperlink ref="I24" r:id="rId2"/>
    <hyperlink ref="D5" r:id="rId3"/>
    <hyperlink ref="D9" r:id="rId4"/>
    <hyperlink ref="D7" r:id="rId5"/>
    <hyperlink ref="D8" r:id="rId6"/>
    <hyperlink ref="D6" r:id="rId7"/>
  </hyperlinks>
  <pageMargins left="0.7" right="0.7" top="0.75" bottom="0.75" header="0.3" footer="0.3"/>
  <pageSetup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B2" sqref="B2:F8"/>
    </sheetView>
  </sheetViews>
  <sheetFormatPr defaultRowHeight="15" x14ac:dyDescent="0.25"/>
  <sheetData>
    <row r="2" spans="2:6" x14ac:dyDescent="0.25">
      <c r="B2" s="147" t="s">
        <v>16</v>
      </c>
      <c r="C2" s="147"/>
      <c r="D2" s="147"/>
      <c r="E2" s="147"/>
      <c r="F2" s="147"/>
    </row>
    <row r="3" spans="2:6" x14ac:dyDescent="0.25">
      <c r="B3" s="3" t="s">
        <v>0</v>
      </c>
      <c r="C3" s="3" t="s">
        <v>5</v>
      </c>
      <c r="D3" s="3" t="s">
        <v>8</v>
      </c>
      <c r="E3" s="3" t="s">
        <v>7</v>
      </c>
      <c r="F3" s="3" t="s">
        <v>0</v>
      </c>
    </row>
    <row r="4" spans="2:6" x14ac:dyDescent="0.25">
      <c r="B4" s="4" t="s">
        <v>25</v>
      </c>
      <c r="C4" s="4">
        <v>0</v>
      </c>
      <c r="D4" s="4">
        <v>8</v>
      </c>
      <c r="E4" s="4">
        <v>1</v>
      </c>
      <c r="F4" s="4">
        <v>1</v>
      </c>
    </row>
    <row r="5" spans="2:6" x14ac:dyDescent="0.25">
      <c r="B5" s="4">
        <v>8</v>
      </c>
      <c r="C5" s="4">
        <v>1</v>
      </c>
      <c r="D5" s="4">
        <v>16</v>
      </c>
      <c r="E5" s="4">
        <v>8</v>
      </c>
      <c r="F5" s="4">
        <v>8</v>
      </c>
    </row>
    <row r="6" spans="2:6" x14ac:dyDescent="0.25">
      <c r="B6" s="4">
        <v>16</v>
      </c>
      <c r="C6" s="4">
        <v>2</v>
      </c>
      <c r="D6" s="4">
        <v>8</v>
      </c>
      <c r="E6" s="4">
        <v>64</v>
      </c>
      <c r="F6" s="4">
        <v>16</v>
      </c>
    </row>
    <row r="7" spans="2:6" x14ac:dyDescent="0.25">
      <c r="B7" s="5"/>
      <c r="C7" s="4">
        <v>3</v>
      </c>
      <c r="D7" s="4"/>
      <c r="E7" s="4">
        <v>256</v>
      </c>
      <c r="F7" s="4"/>
    </row>
    <row r="8" spans="2:6" x14ac:dyDescent="0.25">
      <c r="B8" s="5"/>
      <c r="C8" s="4">
        <v>4</v>
      </c>
      <c r="D8" s="4"/>
      <c r="E8" s="4">
        <v>1024</v>
      </c>
      <c r="F8" s="4"/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Welcome</vt:lpstr>
      <vt:lpstr>Frequency Formula</vt:lpstr>
      <vt:lpstr>Counter Basics</vt:lpstr>
      <vt:lpstr>Normal Mode (0)</vt:lpstr>
      <vt:lpstr>Clear Timer on Compare Match(4)</vt:lpstr>
      <vt:lpstr>SquareWaveApprox</vt:lpstr>
      <vt:lpstr>Constants</vt:lpstr>
      <vt:lpstr>NoteTable</vt:lpstr>
      <vt:lpstr>Timers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D'Arcy</dc:creator>
  <cp:lastModifiedBy>C. D'Arcy</cp:lastModifiedBy>
  <dcterms:created xsi:type="dcterms:W3CDTF">2021-03-08T12:39:01Z</dcterms:created>
  <dcterms:modified xsi:type="dcterms:W3CDTF">2021-03-13T18:43:24Z</dcterms:modified>
</cp:coreProperties>
</file>