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hris D'Arcy\Documents\darcy\ACES\TEI4M\BuckConverter\"/>
    </mc:Choice>
  </mc:AlternateContent>
  <bookViews>
    <workbookView xWindow="-15" yWindow="-15" windowWidth="13290" windowHeight="4275" tabRatio="497"/>
  </bookViews>
  <sheets>
    <sheet name="Sheet1" sheetId="1" r:id="rId1"/>
    <sheet name="Sheet2" sheetId="2" r:id="rId2"/>
  </sheets>
  <definedNames>
    <definedName name="Cin">Sheet1!$E$75</definedName>
    <definedName name="Cin_bank">Sheet1!$E$76</definedName>
    <definedName name="Cinbank">Sheet1!$E$76</definedName>
    <definedName name="Cout">Sheet1!$E$58</definedName>
    <definedName name="Cout_bank">Sheet1!$E$61</definedName>
    <definedName name="Coutact">Sheet1!$E$61</definedName>
    <definedName name="duty">Sheet1!$E$17</definedName>
    <definedName name="Energy">Sheet1!$E$27</definedName>
    <definedName name="ESR">Sheet1!$E$63</definedName>
    <definedName name="ESRin">Sheet1!$E$78</definedName>
    <definedName name="ESRin_MAX">Sheet1!$E$77</definedName>
    <definedName name="ESRinMAX">Sheet1!$E$77</definedName>
    <definedName name="ESRmax">Sheet1!$E$62</definedName>
    <definedName name="fsw">Sheet1!$E$11</definedName>
    <definedName name="Iave">Sheet1!$E$42</definedName>
    <definedName name="Imin">Sheet1!$E$10</definedName>
    <definedName name="Iout">Sheet1!$E$8</definedName>
    <definedName name="Ioutmin">Sheet1!$E$8</definedName>
    <definedName name="Ipeak">Sheet1!$E$34</definedName>
    <definedName name="Iripple">Sheet1!$E$33</definedName>
    <definedName name="Irms">Sheet1!$E$35</definedName>
    <definedName name="Irms_cin">Sheet1!$E$73</definedName>
    <definedName name="Irmscap">Sheet1!$E$57</definedName>
    <definedName name="Irmscin">Sheet1!$E$73</definedName>
    <definedName name="Lmin">Sheet1!$E$26</definedName>
    <definedName name="ontime">Sheet1!$E$20</definedName>
    <definedName name="Pcond">Sheet1!$E$16</definedName>
    <definedName name="period">Sheet1!$E$19</definedName>
    <definedName name="Pout">Sheet1!$E$9</definedName>
    <definedName name="RDSon">Sheet1!$E$14</definedName>
    <definedName name="VDS">Sheet1!$E$46</definedName>
    <definedName name="Vf">Sheet1!$E$13</definedName>
    <definedName name="Vin">Sheet1!$E$7</definedName>
    <definedName name="Vout">Sheet1!$E$6</definedName>
    <definedName name="Vpp">Sheet1!$E$68</definedName>
    <definedName name="Vpp_cap_in">Sheet1!$E$79</definedName>
    <definedName name="Vpp_ESR_in">Sheet1!$E$81</definedName>
    <definedName name="Vpp_in">Sheet1!$E$83</definedName>
    <definedName name="Vppcap">Sheet1!$E$64</definedName>
    <definedName name="VppESR">Sheet1!$E$66</definedName>
    <definedName name="VR">Sheet1!$E$41</definedName>
    <definedName name="VRDSon">Sheet1!$E$15</definedName>
    <definedName name="Vripple">Sheet1!$E$12</definedName>
    <definedName name="Vripple_in">Sheet1!$E$74</definedName>
    <definedName name="Vripplein">Sheet1!$E$74</definedName>
  </definedNames>
  <calcPr calcId="162913"/>
  <fileRecoveryPr repairLoad="1"/>
</workbook>
</file>

<file path=xl/calcChain.xml><?xml version="1.0" encoding="utf-8"?>
<calcChain xmlns="http://schemas.openxmlformats.org/spreadsheetml/2006/main">
  <c r="E6" i="1" l="1"/>
  <c r="E9" i="1" l="1"/>
  <c r="E10" i="1"/>
  <c r="E12" i="1"/>
  <c r="E15" i="1"/>
  <c r="E19" i="1"/>
  <c r="E33" i="1"/>
  <c r="E34" i="1"/>
  <c r="E35" i="1"/>
  <c r="E16" i="1" s="1"/>
  <c r="E17" i="1" s="1"/>
  <c r="E41" i="1"/>
  <c r="E46" i="1"/>
  <c r="E57" i="1"/>
  <c r="E58" i="1"/>
  <c r="E62" i="1"/>
  <c r="E64" i="1"/>
  <c r="E66" i="1"/>
  <c r="E68" i="1"/>
  <c r="E73" i="1"/>
  <c r="E74" i="1"/>
  <c r="E75" i="1"/>
  <c r="E77" i="1"/>
  <c r="E79" i="1"/>
  <c r="E81" i="1"/>
  <c r="E83" i="1"/>
  <c r="E20" i="1" l="1"/>
  <c r="E26" i="1" s="1"/>
  <c r="E27" i="1" s="1"/>
  <c r="E42" i="1"/>
</calcChain>
</file>

<file path=xl/sharedStrings.xml><?xml version="1.0" encoding="utf-8"?>
<sst xmlns="http://schemas.openxmlformats.org/spreadsheetml/2006/main" count="139" uniqueCount="106">
  <si>
    <t>BUCK (Step Down)</t>
  </si>
  <si>
    <t>Typical Applications</t>
  </si>
  <si>
    <t>Used when output is always lower than the input and small size is needed</t>
  </si>
  <si>
    <r>
      <t>(V</t>
    </r>
    <r>
      <rPr>
        <b/>
        <vertAlign val="subscript"/>
        <sz val="11"/>
        <rFont val="Arial"/>
        <family val="2"/>
      </rPr>
      <t>OUT</t>
    </r>
    <r>
      <rPr>
        <b/>
        <sz val="11"/>
        <rFont val="Arial"/>
        <family val="2"/>
      </rPr>
      <t>+V</t>
    </r>
    <r>
      <rPr>
        <b/>
        <vertAlign val="subscript"/>
        <sz val="11"/>
        <rFont val="Arial"/>
        <family val="2"/>
      </rPr>
      <t>F</t>
    </r>
    <r>
      <rPr>
        <b/>
        <sz val="11"/>
        <rFont val="Arial"/>
        <family val="2"/>
      </rPr>
      <t>)/(V</t>
    </r>
    <r>
      <rPr>
        <b/>
        <vertAlign val="subscript"/>
        <sz val="11"/>
        <rFont val="Arial"/>
        <family val="2"/>
      </rPr>
      <t>IN</t>
    </r>
    <r>
      <rPr>
        <b/>
        <sz val="11"/>
        <rFont val="Arial"/>
        <family val="2"/>
      </rPr>
      <t>-V</t>
    </r>
    <r>
      <rPr>
        <b/>
        <vertAlign val="subscript"/>
        <sz val="11"/>
        <rFont val="Arial"/>
        <family val="2"/>
      </rPr>
      <t>RDSon</t>
    </r>
    <r>
      <rPr>
        <b/>
        <sz val="11"/>
        <rFont val="Arial"/>
        <family val="2"/>
      </rPr>
      <t>)</t>
    </r>
    <r>
      <rPr>
        <b/>
        <vertAlign val="subscript"/>
        <sz val="11"/>
        <rFont val="Arial"/>
        <family val="2"/>
      </rPr>
      <t xml:space="preserve"> </t>
    </r>
    <r>
      <rPr>
        <b/>
        <sz val="11"/>
        <rFont val="Arial"/>
        <family val="2"/>
      </rPr>
      <t>= D</t>
    </r>
  </si>
  <si>
    <t>Advantages</t>
  </si>
  <si>
    <t>High efficiency especially if the Schottky diode is replaced by a synchronous switch.</t>
  </si>
  <si>
    <t>Requirements:</t>
  </si>
  <si>
    <t>Fill in shaded regions:</t>
  </si>
  <si>
    <t>Low switch stress equal to the input voltage plus the forward voltage of the diode.</t>
  </si>
  <si>
    <t>The output voltage of the converter:</t>
  </si>
  <si>
    <r>
      <t>V</t>
    </r>
    <r>
      <rPr>
        <vertAlign val="subscript"/>
        <sz val="10"/>
        <rFont val="Arial"/>
        <family val="2"/>
      </rPr>
      <t>OUT</t>
    </r>
    <r>
      <rPr>
        <sz val="10"/>
        <rFont val="Arial"/>
      </rPr>
      <t xml:space="preserve"> =</t>
    </r>
  </si>
  <si>
    <t>V</t>
  </si>
  <si>
    <t>The input voltage of the converter:</t>
  </si>
  <si>
    <r>
      <t>V</t>
    </r>
    <r>
      <rPr>
        <vertAlign val="subscript"/>
        <sz val="10"/>
        <rFont val="Arial"/>
        <family val="2"/>
      </rPr>
      <t>IN</t>
    </r>
    <r>
      <rPr>
        <sz val="10"/>
        <rFont val="Arial"/>
      </rPr>
      <t xml:space="preserve"> =</t>
    </r>
  </si>
  <si>
    <t>Low output ripple means a relatively small output filter.</t>
  </si>
  <si>
    <t>The nominal output current:</t>
  </si>
  <si>
    <r>
      <t>I</t>
    </r>
    <r>
      <rPr>
        <vertAlign val="subscript"/>
        <sz val="10"/>
        <rFont val="Arial"/>
        <family val="2"/>
      </rPr>
      <t>OUT</t>
    </r>
    <r>
      <rPr>
        <sz val="10"/>
        <rFont val="Arial"/>
      </rPr>
      <t xml:space="preserve"> = </t>
    </r>
  </si>
  <si>
    <t>A</t>
  </si>
  <si>
    <t>Output power of the converter:</t>
  </si>
  <si>
    <r>
      <t>P</t>
    </r>
    <r>
      <rPr>
        <vertAlign val="subscript"/>
        <sz val="10"/>
        <rFont val="Arial"/>
        <family val="2"/>
      </rPr>
      <t>OUT</t>
    </r>
    <r>
      <rPr>
        <sz val="10"/>
        <rFont val="Arial"/>
      </rPr>
      <t xml:space="preserve"> =</t>
    </r>
  </si>
  <si>
    <t>W</t>
  </si>
  <si>
    <t>The minimum output current:</t>
  </si>
  <si>
    <r>
      <t>I</t>
    </r>
    <r>
      <rPr>
        <vertAlign val="subscript"/>
        <sz val="10"/>
        <rFont val="Arial"/>
        <family val="2"/>
      </rPr>
      <t>OUTMIN</t>
    </r>
    <r>
      <rPr>
        <sz val="10"/>
        <rFont val="Arial"/>
      </rPr>
      <t xml:space="preserve"> = </t>
    </r>
  </si>
  <si>
    <r>
      <t>A, assumed to be 10% of I</t>
    </r>
    <r>
      <rPr>
        <vertAlign val="subscript"/>
        <sz val="10"/>
        <rFont val="Arial"/>
        <family val="2"/>
      </rPr>
      <t>OUT</t>
    </r>
  </si>
  <si>
    <t>Disadvantages</t>
  </si>
  <si>
    <t>Only one output.</t>
  </si>
  <si>
    <t>The switching frequency of the converter:</t>
  </si>
  <si>
    <r>
      <t>f</t>
    </r>
    <r>
      <rPr>
        <vertAlign val="subscript"/>
        <sz val="10"/>
        <rFont val="Arial"/>
        <family val="2"/>
      </rPr>
      <t>SW</t>
    </r>
    <r>
      <rPr>
        <sz val="10"/>
        <rFont val="Arial"/>
      </rPr>
      <t xml:space="preserve"> =</t>
    </r>
  </si>
  <si>
    <t>kHz</t>
  </si>
  <si>
    <t>Non-isolated.</t>
  </si>
  <si>
    <t>Maximum allowable peak-to-peak ripple:</t>
  </si>
  <si>
    <r>
      <t>V</t>
    </r>
    <r>
      <rPr>
        <vertAlign val="subscript"/>
        <sz val="10"/>
        <rFont val="Arial"/>
        <family val="2"/>
      </rPr>
      <t>pp_ripple</t>
    </r>
    <r>
      <rPr>
        <sz val="10"/>
        <rFont val="Arial"/>
      </rPr>
      <t>=</t>
    </r>
  </si>
  <si>
    <r>
      <t>V, assumed to be 1% of V</t>
    </r>
    <r>
      <rPr>
        <vertAlign val="subscript"/>
        <sz val="10"/>
        <rFont val="Arial"/>
        <family val="2"/>
      </rPr>
      <t>OUT</t>
    </r>
  </si>
  <si>
    <t>Large EMI filter for high input ripple current due to input current always being discontinuous even though the inductor current can be either continuous or discontinuous.</t>
  </si>
  <si>
    <t>Forward voltage drop across diode:</t>
  </si>
  <si>
    <r>
      <t>V</t>
    </r>
    <r>
      <rPr>
        <vertAlign val="subscript"/>
        <sz val="10"/>
        <rFont val="Arial"/>
        <family val="2"/>
      </rPr>
      <t>F</t>
    </r>
    <r>
      <rPr>
        <sz val="10"/>
        <rFont val="Arial"/>
      </rPr>
      <t xml:space="preserve"> =</t>
    </r>
  </si>
  <si>
    <r>
      <t>R</t>
    </r>
    <r>
      <rPr>
        <vertAlign val="subscript"/>
        <sz val="10"/>
        <rFont val="Arial"/>
        <family val="2"/>
      </rPr>
      <t>DSon</t>
    </r>
    <r>
      <rPr>
        <sz val="10"/>
        <rFont val="Arial"/>
      </rPr>
      <t xml:space="preserve"> of switch at operating point:</t>
    </r>
  </si>
  <si>
    <r>
      <t>R</t>
    </r>
    <r>
      <rPr>
        <vertAlign val="subscript"/>
        <sz val="10"/>
        <rFont val="Arial"/>
        <family val="2"/>
      </rPr>
      <t>DSon</t>
    </r>
    <r>
      <rPr>
        <sz val="10"/>
        <rFont val="Arial"/>
      </rPr>
      <t xml:space="preserve"> =</t>
    </r>
  </si>
  <si>
    <r>
      <t>Voltage drop across R</t>
    </r>
    <r>
      <rPr>
        <vertAlign val="subscript"/>
        <sz val="10"/>
        <rFont val="Arial"/>
        <family val="2"/>
      </rPr>
      <t>DSon</t>
    </r>
    <r>
      <rPr>
        <sz val="10"/>
        <rFont val="Arial"/>
      </rPr>
      <t>:</t>
    </r>
  </si>
  <si>
    <r>
      <t>V</t>
    </r>
    <r>
      <rPr>
        <vertAlign val="subscript"/>
        <sz val="10"/>
        <rFont val="Arial"/>
        <family val="2"/>
      </rPr>
      <t>RDSon</t>
    </r>
    <r>
      <rPr>
        <sz val="10"/>
        <rFont val="Arial"/>
      </rPr>
      <t xml:space="preserve"> =</t>
    </r>
  </si>
  <si>
    <t>Duty Cycle:</t>
  </si>
  <si>
    <t>D =</t>
  </si>
  <si>
    <t>Requires a high-side switch drive.</t>
  </si>
  <si>
    <t>Switching Period:</t>
  </si>
  <si>
    <t>T =</t>
  </si>
  <si>
    <r>
      <t>m</t>
    </r>
    <r>
      <rPr>
        <sz val="10"/>
        <rFont val="Arial"/>
      </rPr>
      <t>s</t>
    </r>
  </si>
  <si>
    <t>On-time of the switch:</t>
  </si>
  <si>
    <r>
      <t>t</t>
    </r>
    <r>
      <rPr>
        <vertAlign val="subscript"/>
        <sz val="10"/>
        <rFont val="Arial"/>
        <family val="2"/>
      </rPr>
      <t>ON</t>
    </r>
    <r>
      <rPr>
        <sz val="10"/>
        <rFont val="Arial"/>
      </rPr>
      <t xml:space="preserve"> =</t>
    </r>
  </si>
  <si>
    <t>The minimum inductor value is calculated assuming the minimum output current is equal to 10% of the nominal current.  The inductor is sized such that the converter will remain in the continuous current mode through this range.</t>
  </si>
  <si>
    <t>Minimum inductor value:</t>
  </si>
  <si>
    <t>L =</t>
  </si>
  <si>
    <t>mH</t>
  </si>
  <si>
    <t>Inductor stored energy:</t>
  </si>
  <si>
    <t>E =</t>
  </si>
  <si>
    <r>
      <t>m</t>
    </r>
    <r>
      <rPr>
        <sz val="10"/>
        <rFont val="Arial"/>
        <family val="2"/>
      </rPr>
      <t>J</t>
    </r>
  </si>
  <si>
    <t>Peak-to-peak ripple current:</t>
  </si>
  <si>
    <r>
      <t>I</t>
    </r>
    <r>
      <rPr>
        <vertAlign val="subscript"/>
        <sz val="10"/>
        <rFont val="Arial"/>
        <family val="2"/>
      </rPr>
      <t>ppRIPPLE</t>
    </r>
    <r>
      <rPr>
        <sz val="10"/>
        <rFont val="Arial"/>
      </rPr>
      <t xml:space="preserve"> =</t>
    </r>
  </si>
  <si>
    <t>Peak switch current:</t>
  </si>
  <si>
    <r>
      <t>I</t>
    </r>
    <r>
      <rPr>
        <vertAlign val="subscript"/>
        <sz val="10"/>
        <rFont val="Arial"/>
        <family val="2"/>
      </rPr>
      <t>PEAK</t>
    </r>
    <r>
      <rPr>
        <sz val="10"/>
        <rFont val="Arial"/>
      </rPr>
      <t xml:space="preserve"> =</t>
    </r>
  </si>
  <si>
    <t>RMS current:</t>
  </si>
  <si>
    <r>
      <t>I</t>
    </r>
    <r>
      <rPr>
        <vertAlign val="subscript"/>
        <sz val="10"/>
        <rFont val="Arial"/>
        <family val="2"/>
      </rPr>
      <t>RMS</t>
    </r>
    <r>
      <rPr>
        <sz val="10"/>
        <rFont val="Arial"/>
      </rPr>
      <t xml:space="preserve"> = </t>
    </r>
  </si>
  <si>
    <r>
      <t>A Schottky rectifier is chosen because of its low forward voltage, V</t>
    </r>
    <r>
      <rPr>
        <vertAlign val="subscript"/>
        <sz val="10"/>
        <rFont val="Arial"/>
        <family val="2"/>
      </rPr>
      <t>F</t>
    </r>
    <r>
      <rPr>
        <sz val="10"/>
        <rFont val="Arial"/>
      </rPr>
      <t>, and its excellent reverse recovery characteristics.  Replacing this diode with a FET and using synchronous rectification will give even more efficiency benefits.  This rectifier must meet the following criteria:</t>
    </r>
  </si>
  <si>
    <t>DC blocking voltage:</t>
  </si>
  <si>
    <r>
      <t>V</t>
    </r>
    <r>
      <rPr>
        <vertAlign val="subscript"/>
        <sz val="10"/>
        <rFont val="Arial"/>
        <family val="2"/>
      </rPr>
      <t>R</t>
    </r>
    <r>
      <rPr>
        <sz val="10"/>
        <rFont val="Arial"/>
      </rPr>
      <t xml:space="preserve"> = </t>
    </r>
  </si>
  <si>
    <t>Average rectified output current:</t>
  </si>
  <si>
    <r>
      <t>I</t>
    </r>
    <r>
      <rPr>
        <vertAlign val="subscript"/>
        <sz val="10"/>
        <rFont val="Arial"/>
        <family val="2"/>
      </rPr>
      <t>AVE</t>
    </r>
    <r>
      <rPr>
        <sz val="10"/>
        <rFont val="Arial"/>
      </rPr>
      <t xml:space="preserve"> = </t>
    </r>
  </si>
  <si>
    <t>Minimum rated Drain to Source voltage:</t>
  </si>
  <si>
    <r>
      <t>V</t>
    </r>
    <r>
      <rPr>
        <vertAlign val="subscript"/>
        <sz val="10"/>
        <rFont val="Arial"/>
        <family val="2"/>
      </rPr>
      <t>DS</t>
    </r>
    <r>
      <rPr>
        <sz val="10"/>
        <rFont val="Arial"/>
      </rPr>
      <t xml:space="preserve"> = </t>
    </r>
  </si>
  <si>
    <t>Conduction losses of switch:</t>
  </si>
  <si>
    <r>
      <t>P</t>
    </r>
    <r>
      <rPr>
        <vertAlign val="subscript"/>
        <sz val="10"/>
        <rFont val="Arial"/>
        <family val="2"/>
      </rPr>
      <t>COND</t>
    </r>
    <r>
      <rPr>
        <sz val="10"/>
        <rFont val="Arial"/>
      </rPr>
      <t xml:space="preserve"> =</t>
    </r>
  </si>
  <si>
    <t>Output capacitor RMS ripple current:</t>
  </si>
  <si>
    <r>
      <t>I</t>
    </r>
    <r>
      <rPr>
        <vertAlign val="subscript"/>
        <sz val="10"/>
        <rFont val="Arial"/>
        <family val="2"/>
      </rPr>
      <t>RMScap</t>
    </r>
    <r>
      <rPr>
        <sz val="10"/>
        <rFont val="Arial"/>
      </rPr>
      <t xml:space="preserve"> =</t>
    </r>
  </si>
  <si>
    <t>Minimum output capacitance:</t>
  </si>
  <si>
    <r>
      <t>C</t>
    </r>
    <r>
      <rPr>
        <vertAlign val="subscript"/>
        <sz val="10"/>
        <rFont val="Arial"/>
        <family val="2"/>
      </rPr>
      <t>OUT</t>
    </r>
    <r>
      <rPr>
        <sz val="10"/>
        <rFont val="Arial"/>
      </rPr>
      <t xml:space="preserve"> =</t>
    </r>
  </si>
  <si>
    <r>
      <t>m</t>
    </r>
    <r>
      <rPr>
        <sz val="10"/>
        <rFont val="Arial"/>
      </rPr>
      <t>F</t>
    </r>
  </si>
  <si>
    <t>Chances are, a bank of capacitors will be required to handle the output ripple current.  This capacitance will have an ESR associated with it:</t>
  </si>
  <si>
    <t>Total capacitance of output bank used:</t>
  </si>
  <si>
    <r>
      <t>C</t>
    </r>
    <r>
      <rPr>
        <vertAlign val="subscript"/>
        <sz val="10"/>
        <rFont val="Arial"/>
        <family val="2"/>
      </rPr>
      <t>OUTbank</t>
    </r>
    <r>
      <rPr>
        <sz val="10"/>
        <rFont val="Arial"/>
      </rPr>
      <t xml:space="preserve"> =</t>
    </r>
  </si>
  <si>
    <t>Maximum ESR required:</t>
  </si>
  <si>
    <r>
      <t>ESR</t>
    </r>
    <r>
      <rPr>
        <vertAlign val="subscript"/>
        <sz val="10"/>
        <rFont val="Arial"/>
        <family val="2"/>
      </rPr>
      <t xml:space="preserve">MAX </t>
    </r>
    <r>
      <rPr>
        <sz val="10"/>
        <rFont val="Arial"/>
      </rPr>
      <t>=</t>
    </r>
  </si>
  <si>
    <t>Actual ESR of output capacitor bank used:</t>
  </si>
  <si>
    <t>ESR =</t>
  </si>
  <si>
    <t>Peak-to-peak voltage ripple due to output capacitance:</t>
  </si>
  <si>
    <r>
      <t>V</t>
    </r>
    <r>
      <rPr>
        <vertAlign val="subscript"/>
        <sz val="10"/>
        <rFont val="Arial"/>
        <family val="2"/>
      </rPr>
      <t>PPcap</t>
    </r>
    <r>
      <rPr>
        <sz val="10"/>
        <rFont val="Arial"/>
      </rPr>
      <t xml:space="preserve"> =</t>
    </r>
  </si>
  <si>
    <t>Peak-to-peak voltage ripple due to output ESR:</t>
  </si>
  <si>
    <r>
      <t>V</t>
    </r>
    <r>
      <rPr>
        <vertAlign val="subscript"/>
        <sz val="10"/>
        <rFont val="Arial"/>
        <family val="2"/>
      </rPr>
      <t xml:space="preserve">PPESR </t>
    </r>
    <r>
      <rPr>
        <sz val="10"/>
        <rFont val="Arial"/>
      </rPr>
      <t>=</t>
    </r>
  </si>
  <si>
    <t>Resultant total peak-to-peak output voltage ripple:</t>
  </si>
  <si>
    <r>
      <t>V</t>
    </r>
    <r>
      <rPr>
        <vertAlign val="subscript"/>
        <sz val="10"/>
        <rFont val="Arial"/>
        <family val="2"/>
      </rPr>
      <t xml:space="preserve">PPtotal </t>
    </r>
    <r>
      <rPr>
        <sz val="10"/>
        <rFont val="Arial"/>
      </rPr>
      <t>=</t>
    </r>
  </si>
  <si>
    <t>The switch must be selected to meet the above current requirements.  The major Drain to Source voltage stress occurs at switch turn-off when the Source could possibly ring up to 5V below ground.</t>
  </si>
  <si>
    <t>The output capacitor is chosen such that it provides significant filtering of the switching ripple.  The selected capacitor must be large enough so that its impedance is much smaller than the load at the switching frequency, allowing most of the ripple current to flow through the capacitor, not the load.  The ripple current flowing through the output capacitor is equal to the inductor current waveform with the dc component removed.  The output capacitor's ESR must also be taken into account because this parasitic resistance, which is out of phase with its capacitance, will cause additional voltage ripple.  Be sure to select capacitors based upon their maximum ripple current and ESR ratings at the temperature and frequency of the application.</t>
  </si>
  <si>
    <t>Input capacitor RMS ripple current:</t>
  </si>
  <si>
    <t>Minimum input capacitance:</t>
  </si>
  <si>
    <r>
      <t>C</t>
    </r>
    <r>
      <rPr>
        <vertAlign val="subscript"/>
        <sz val="10"/>
        <rFont val="Arial"/>
        <family val="2"/>
      </rPr>
      <t>IN</t>
    </r>
    <r>
      <rPr>
        <sz val="10"/>
        <rFont val="Arial"/>
      </rPr>
      <t xml:space="preserve"> =</t>
    </r>
  </si>
  <si>
    <t>Acceptable input voltage ripple:</t>
  </si>
  <si>
    <r>
      <t>V</t>
    </r>
    <r>
      <rPr>
        <vertAlign val="subscript"/>
        <sz val="10"/>
        <rFont val="Arial"/>
        <family val="2"/>
      </rPr>
      <t>rippleIN</t>
    </r>
    <r>
      <rPr>
        <sz val="10"/>
        <rFont val="Arial"/>
      </rPr>
      <t xml:space="preserve"> =</t>
    </r>
  </si>
  <si>
    <t>The same logic is applied when selecting the input capacitor.  This capacitor, or bank of capacitors, will experience very high ripple current; the same current that is at the switch drain.  An acceptable level of input voltage ripple which would still maintain regulation is assumed to be 5%.</t>
  </si>
  <si>
    <t>Actual ESR of input capacitor bank used:</t>
  </si>
  <si>
    <t>Peak-to-peak voltage ripple due to input capacitance:</t>
  </si>
  <si>
    <t>Peak-to-peak voltage ripple due to input ESR:</t>
  </si>
  <si>
    <t>Resultant total peak-to-peak input voltage ripple:</t>
  </si>
  <si>
    <r>
      <t>C</t>
    </r>
    <r>
      <rPr>
        <vertAlign val="subscript"/>
        <sz val="10"/>
        <rFont val="Arial"/>
        <family val="2"/>
      </rPr>
      <t>INbank</t>
    </r>
    <r>
      <rPr>
        <sz val="10"/>
        <rFont val="Arial"/>
      </rPr>
      <t xml:space="preserve"> =</t>
    </r>
  </si>
  <si>
    <r>
      <t>ESR</t>
    </r>
    <r>
      <rPr>
        <vertAlign val="subscript"/>
        <sz val="10"/>
        <rFont val="Arial"/>
        <family val="2"/>
      </rPr>
      <t>MAX</t>
    </r>
    <r>
      <rPr>
        <sz val="10"/>
        <rFont val="Arial"/>
      </rPr>
      <t xml:space="preserve"> =</t>
    </r>
  </si>
  <si>
    <t>Total capacitance of input bank used:</t>
  </si>
  <si>
    <t>The Transfer Function of a Buck Converter:</t>
  </si>
  <si>
    <t>The drain current waveform is a ramp on a step.  The value of the current at the center of the ramp is equal to the output DC current.  The peak inductor current is equal to the output current added to half the peak to peak ripple.</t>
  </si>
  <si>
    <r>
      <t>V, assumed to be 5% of V</t>
    </r>
    <r>
      <rPr>
        <vertAlign val="subscript"/>
        <sz val="10"/>
        <rFont val="Arial"/>
        <family val="2"/>
      </rPr>
      <t>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</si>
</sst>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6" formatCode="#,##0.000"/>
  </numFmts>
  <fonts count="8" x14ac:knownFonts="1">
    <font>
      <sz val="10"/>
      <name val="Arial"/>
    </font>
    <font>
      <b/>
      <sz val="16"/>
      <name val="Arial"/>
      <family val="2"/>
    </font>
    <font>
      <b/>
      <sz val="10"/>
      <name val="Arial"/>
      <family val="2"/>
    </font>
    <font>
      <b/>
      <sz val="11"/>
      <name val="Arial"/>
      <family val="2"/>
    </font>
    <font>
      <b/>
      <vertAlign val="subscript"/>
      <sz val="11"/>
      <name val="Arial"/>
      <family val="2"/>
    </font>
    <font>
      <vertAlign val="subscript"/>
      <sz val="10"/>
      <name val="Arial"/>
      <family val="2"/>
    </font>
    <font>
      <sz val="10"/>
      <name val="Symbol"/>
      <family val="1"/>
      <charset val="2"/>
    </font>
    <font>
      <sz val="10"/>
      <name val="Arial"/>
      <family val="2"/>
    </font>
  </fonts>
  <fills count="3">
    <fill>
      <patternFill patternType="none"/>
    </fill>
    <fill>
      <patternFill patternType="gray125"/>
    </fill>
    <fill>
      <patternFill patternType="solid">
        <fgColor indexed="26"/>
        <bgColor indexed="64"/>
      </patternFill>
    </fill>
  </fills>
  <borders count="28">
    <border>
      <left/>
      <right/>
      <top/>
      <bottom/>
      <diagonal/>
    </border>
    <border>
      <left style="medium">
        <color indexed="64"/>
      </left>
      <right/>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93">
    <xf numFmtId="0" fontId="0" fillId="0" borderId="0" xfId="0"/>
    <xf numFmtId="0" fontId="0" fillId="0" borderId="0" xfId="0" applyProtection="1"/>
    <xf numFmtId="0" fontId="0" fillId="0" borderId="1" xfId="0" applyBorder="1" applyProtection="1"/>
    <xf numFmtId="0" fontId="0" fillId="0" borderId="0" xfId="0" applyBorder="1" applyProtection="1"/>
    <xf numFmtId="0" fontId="0" fillId="0" borderId="2" xfId="0" applyBorder="1" applyProtection="1"/>
    <xf numFmtId="0" fontId="0" fillId="0" borderId="3" xfId="0" applyBorder="1" applyAlignment="1" applyProtection="1">
      <alignment horizontal="right"/>
    </xf>
    <xf numFmtId="0" fontId="0" fillId="0" borderId="4" xfId="0" applyBorder="1" applyProtection="1"/>
    <xf numFmtId="0" fontId="0" fillId="0" borderId="5" xfId="0" applyBorder="1" applyProtection="1"/>
    <xf numFmtId="0" fontId="0" fillId="0" borderId="6" xfId="0" applyBorder="1" applyAlignment="1" applyProtection="1">
      <alignment horizontal="right"/>
    </xf>
    <xf numFmtId="0" fontId="0" fillId="2" borderId="6" xfId="0" applyFill="1" applyBorder="1" applyProtection="1">
      <protection locked="0"/>
    </xf>
    <xf numFmtId="0" fontId="0" fillId="0" borderId="7" xfId="0" applyBorder="1" applyProtection="1"/>
    <xf numFmtId="0" fontId="0" fillId="0" borderId="8" xfId="0" applyBorder="1" applyProtection="1"/>
    <xf numFmtId="0" fontId="0" fillId="0" borderId="9" xfId="0" applyBorder="1" applyAlignment="1" applyProtection="1">
      <alignment horizontal="right"/>
    </xf>
    <xf numFmtId="0" fontId="0" fillId="2" borderId="9" xfId="0" applyFill="1" applyBorder="1" applyProtection="1">
      <protection locked="0"/>
    </xf>
    <xf numFmtId="0" fontId="0" fillId="0" borderId="10" xfId="0" applyBorder="1" applyProtection="1"/>
    <xf numFmtId="0" fontId="0" fillId="0" borderId="9" xfId="0" applyFill="1" applyBorder="1" applyProtection="1"/>
    <xf numFmtId="0" fontId="0" fillId="0" borderId="5" xfId="0" applyFill="1" applyBorder="1" applyProtection="1"/>
    <xf numFmtId="0" fontId="0" fillId="0" borderId="6" xfId="0" applyFill="1" applyBorder="1" applyProtection="1"/>
    <xf numFmtId="0" fontId="0" fillId="0" borderId="7" xfId="0" applyFill="1" applyBorder="1" applyProtection="1"/>
    <xf numFmtId="0" fontId="6" fillId="0" borderId="10" xfId="0" applyFont="1" applyBorder="1" applyProtection="1"/>
    <xf numFmtId="0" fontId="0" fillId="0" borderId="6" xfId="0" applyFill="1" applyBorder="1" applyAlignment="1" applyProtection="1">
      <alignment horizontal="right"/>
    </xf>
    <xf numFmtId="0" fontId="0" fillId="0" borderId="6" xfId="0" applyBorder="1" applyProtection="1"/>
    <xf numFmtId="0" fontId="6" fillId="0" borderId="7" xfId="0" applyFont="1" applyBorder="1" applyProtection="1"/>
    <xf numFmtId="0" fontId="0" fillId="0" borderId="9" xfId="0" applyBorder="1" applyProtection="1"/>
    <xf numFmtId="0" fontId="0" fillId="0" borderId="0" xfId="0" applyBorder="1" applyAlignment="1" applyProtection="1">
      <alignment horizontal="right"/>
    </xf>
    <xf numFmtId="0" fontId="6" fillId="0" borderId="2" xfId="0" applyFont="1" applyBorder="1" applyProtection="1"/>
    <xf numFmtId="0" fontId="0" fillId="0" borderId="8" xfId="0" applyFill="1" applyBorder="1" applyProtection="1"/>
    <xf numFmtId="0" fontId="6" fillId="0" borderId="10" xfId="0" applyFont="1" applyFill="1" applyBorder="1" applyProtection="1"/>
    <xf numFmtId="0" fontId="0" fillId="0" borderId="5" xfId="0" applyBorder="1" applyAlignment="1" applyProtection="1">
      <alignment vertical="center"/>
    </xf>
    <xf numFmtId="0" fontId="0" fillId="0" borderId="6" xfId="0" applyBorder="1" applyAlignment="1" applyProtection="1">
      <alignment horizontal="right" vertical="center"/>
    </xf>
    <xf numFmtId="0" fontId="0" fillId="0" borderId="6" xfId="0" applyBorder="1" applyAlignment="1" applyProtection="1">
      <alignment vertical="center"/>
    </xf>
    <xf numFmtId="0" fontId="0" fillId="0" borderId="7" xfId="0" applyBorder="1" applyAlignment="1" applyProtection="1">
      <alignment vertical="center"/>
    </xf>
    <xf numFmtId="0" fontId="0" fillId="0" borderId="9" xfId="0" applyFill="1" applyBorder="1" applyAlignment="1" applyProtection="1">
      <alignment horizontal="right"/>
    </xf>
    <xf numFmtId="164" fontId="0" fillId="0" borderId="6" xfId="0" applyNumberFormat="1" applyBorder="1" applyProtection="1"/>
    <xf numFmtId="164" fontId="0" fillId="2" borderId="6" xfId="0" applyNumberFormat="1" applyFill="1" applyBorder="1" applyProtection="1">
      <protection locked="0"/>
    </xf>
    <xf numFmtId="0" fontId="7" fillId="2" borderId="3" xfId="0" applyFont="1" applyFill="1" applyBorder="1" applyProtection="1">
      <protection locked="0"/>
    </xf>
    <xf numFmtId="0" fontId="0" fillId="0" borderId="6" xfId="0" applyNumberFormat="1" applyBorder="1" applyProtection="1"/>
    <xf numFmtId="164" fontId="0" fillId="0" borderId="9" xfId="0" applyNumberFormat="1" applyBorder="1" applyProtection="1"/>
    <xf numFmtId="166" fontId="0" fillId="0" borderId="6" xfId="0" applyNumberFormat="1" applyBorder="1" applyProtection="1"/>
    <xf numFmtId="2" fontId="0" fillId="0" borderId="9" xfId="0" applyNumberFormat="1" applyBorder="1" applyProtection="1"/>
    <xf numFmtId="164" fontId="0" fillId="0" borderId="6" xfId="0" applyNumberFormat="1" applyFill="1" applyBorder="1" applyProtection="1"/>
    <xf numFmtId="0" fontId="0" fillId="0" borderId="11" xfId="0" applyBorder="1" applyProtection="1"/>
    <xf numFmtId="0" fontId="0" fillId="0" borderId="12" xfId="0" applyBorder="1" applyProtection="1"/>
    <xf numFmtId="0" fontId="0" fillId="0" borderId="13" xfId="0" applyBorder="1" applyProtection="1"/>
    <xf numFmtId="0" fontId="0" fillId="0" borderId="1" xfId="0" applyBorder="1" applyAlignment="1" applyProtection="1">
      <alignment horizontal="center"/>
    </xf>
    <xf numFmtId="0" fontId="0" fillId="0" borderId="14" xfId="0" applyBorder="1" applyProtection="1"/>
    <xf numFmtId="0" fontId="7" fillId="0" borderId="7" xfId="0" applyFont="1" applyBorder="1" applyProtection="1"/>
    <xf numFmtId="0" fontId="0" fillId="0" borderId="15" xfId="0" applyBorder="1" applyProtection="1"/>
    <xf numFmtId="0" fontId="2" fillId="0" borderId="19" xfId="0" applyFont="1" applyBorder="1" applyAlignment="1" applyProtection="1">
      <alignment horizontal="center" vertical="center" wrapText="1"/>
    </xf>
    <xf numFmtId="0" fontId="2" fillId="0" borderId="19" xfId="0" applyFont="1" applyBorder="1" applyAlignment="1" applyProtection="1">
      <alignment vertical="center" wrapText="1"/>
    </xf>
    <xf numFmtId="0" fontId="2" fillId="0" borderId="20" xfId="0" applyFont="1" applyBorder="1" applyAlignment="1" applyProtection="1">
      <alignment vertical="center" wrapText="1"/>
    </xf>
    <xf numFmtId="0" fontId="0" fillId="0" borderId="21" xfId="0" applyBorder="1" applyAlignment="1" applyProtection="1">
      <alignment vertical="center" wrapText="1"/>
    </xf>
    <xf numFmtId="0" fontId="0" fillId="0" borderId="22" xfId="0" applyBorder="1" applyAlignment="1" applyProtection="1">
      <alignment vertical="center" wrapText="1"/>
    </xf>
    <xf numFmtId="0" fontId="0" fillId="0" borderId="11" xfId="0" applyBorder="1" applyAlignment="1" applyProtection="1">
      <alignment vertical="center" wrapText="1"/>
    </xf>
    <xf numFmtId="0" fontId="0" fillId="0" borderId="23" xfId="0" applyBorder="1" applyAlignment="1" applyProtection="1">
      <alignment vertical="center" wrapText="1"/>
    </xf>
    <xf numFmtId="0" fontId="0" fillId="0" borderId="9" xfId="0" applyBorder="1" applyAlignment="1" applyProtection="1">
      <alignment vertical="center" wrapText="1"/>
    </xf>
    <xf numFmtId="0" fontId="0" fillId="0" borderId="3" xfId="0" applyBorder="1" applyAlignment="1" applyProtection="1">
      <alignment vertical="center" wrapText="1"/>
    </xf>
    <xf numFmtId="0" fontId="2" fillId="0" borderId="24"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1" fillId="0" borderId="0" xfId="0" applyFont="1" applyAlignment="1" applyProtection="1">
      <alignment horizontal="center"/>
    </xf>
    <xf numFmtId="0" fontId="2" fillId="0" borderId="25" xfId="0" applyFont="1" applyBorder="1" applyAlignment="1" applyProtection="1">
      <alignment horizontal="center" vertical="center" wrapText="1"/>
    </xf>
    <xf numFmtId="0" fontId="0" fillId="0" borderId="1" xfId="0" applyBorder="1" applyAlignment="1" applyProtection="1">
      <alignment vertical="center" wrapText="1"/>
    </xf>
    <xf numFmtId="0" fontId="0" fillId="0" borderId="26" xfId="0" applyBorder="1" applyAlignment="1" applyProtection="1">
      <alignment vertical="center" wrapText="1"/>
    </xf>
    <xf numFmtId="0" fontId="3" fillId="0" borderId="25" xfId="0" applyFont="1" applyBorder="1" applyAlignment="1" applyProtection="1">
      <alignment horizontal="center"/>
    </xf>
    <xf numFmtId="0" fontId="3" fillId="0" borderId="23" xfId="0" applyFont="1" applyBorder="1" applyAlignment="1" applyProtection="1">
      <alignment horizontal="center"/>
    </xf>
    <xf numFmtId="0" fontId="3" fillId="0" borderId="27" xfId="0" applyFont="1" applyBorder="1" applyAlignment="1" applyProtection="1">
      <alignment horizontal="center"/>
    </xf>
    <xf numFmtId="0" fontId="3" fillId="0" borderId="1"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0" fillId="0" borderId="14" xfId="0" applyBorder="1" applyAlignment="1" applyProtection="1">
      <alignment vertical="center" wrapText="1"/>
    </xf>
    <xf numFmtId="0" fontId="0" fillId="0" borderId="4" xfId="0" applyBorder="1" applyAlignment="1" applyProtection="1">
      <alignment vertical="center" wrapText="1"/>
    </xf>
    <xf numFmtId="0" fontId="0" fillId="0" borderId="8" xfId="0" applyBorder="1" applyAlignment="1" applyProtection="1">
      <alignment vertical="center" wrapText="1"/>
    </xf>
    <xf numFmtId="0" fontId="0" fillId="0" borderId="10" xfId="0" applyBorder="1" applyAlignment="1" applyProtection="1">
      <alignment vertical="center" wrapText="1"/>
    </xf>
    <xf numFmtId="0" fontId="0" fillId="0" borderId="0" xfId="0" applyBorder="1" applyAlignment="1" applyProtection="1">
      <alignment vertical="center" wrapText="1"/>
    </xf>
    <xf numFmtId="0" fontId="0" fillId="0" borderId="2" xfId="0" applyBorder="1" applyAlignment="1" applyProtection="1">
      <alignment vertical="center" wrapText="1"/>
    </xf>
    <xf numFmtId="164" fontId="7" fillId="0" borderId="3" xfId="0" applyNumberFormat="1" applyFont="1" applyBorder="1" applyAlignment="1" applyProtection="1">
      <alignment horizontal="left" vertical="center" wrapText="1"/>
    </xf>
    <xf numFmtId="164" fontId="7" fillId="0" borderId="4" xfId="0" applyNumberFormat="1" applyFont="1" applyBorder="1" applyAlignment="1" applyProtection="1">
      <alignment horizontal="left" vertical="center" wrapText="1"/>
    </xf>
    <xf numFmtId="164" fontId="7" fillId="0" borderId="9" xfId="0" applyNumberFormat="1" applyFont="1" applyBorder="1" applyAlignment="1" applyProtection="1">
      <alignment horizontal="left" vertical="center" wrapText="1"/>
    </xf>
    <xf numFmtId="164" fontId="7" fillId="0" borderId="10" xfId="0" applyNumberFormat="1" applyFont="1" applyBorder="1" applyAlignment="1" applyProtection="1">
      <alignment horizontal="left" vertical="center" wrapText="1"/>
    </xf>
    <xf numFmtId="0" fontId="0" fillId="0" borderId="8" xfId="0" applyBorder="1" applyAlignment="1" applyProtection="1"/>
    <xf numFmtId="0" fontId="0" fillId="0" borderId="9" xfId="0" applyBorder="1" applyAlignment="1" applyProtection="1"/>
    <xf numFmtId="0" fontId="0" fillId="0" borderId="10" xfId="0" applyBorder="1" applyAlignment="1" applyProtection="1"/>
    <xf numFmtId="0" fontId="0" fillId="0" borderId="3" xfId="0" applyBorder="1" applyAlignment="1" applyProtection="1">
      <alignment horizontal="right" vertical="center" wrapText="1"/>
    </xf>
    <xf numFmtId="0" fontId="0" fillId="0" borderId="9" xfId="0" applyBorder="1" applyAlignment="1" applyProtection="1">
      <alignment horizontal="right" vertical="center" wrapText="1"/>
    </xf>
    <xf numFmtId="164" fontId="0" fillId="0" borderId="3" xfId="0" applyNumberFormat="1" applyBorder="1" applyAlignment="1" applyProtection="1">
      <alignment vertical="center"/>
    </xf>
    <xf numFmtId="164" fontId="0" fillId="0" borderId="9" xfId="0" applyNumberFormat="1" applyBorder="1" applyAlignment="1" applyProtection="1">
      <alignment vertical="center"/>
    </xf>
    <xf numFmtId="164" fontId="0" fillId="0" borderId="0" xfId="0" applyNumberFormat="1" applyBorder="1" applyAlignment="1" applyProtection="1">
      <alignment vertical="center"/>
    </xf>
    <xf numFmtId="164" fontId="0" fillId="0" borderId="16" xfId="0" applyNumberFormat="1" applyBorder="1" applyAlignment="1" applyProtection="1">
      <alignment vertical="center"/>
    </xf>
    <xf numFmtId="0" fontId="0" fillId="0" borderId="17" xfId="0" applyBorder="1" applyAlignment="1" applyProtection="1">
      <alignment vertical="center" wrapText="1"/>
    </xf>
    <xf numFmtId="0" fontId="0" fillId="0" borderId="18" xfId="0" applyBorder="1" applyAlignment="1" applyProtection="1">
      <alignment vertical="center" wrapText="1"/>
    </xf>
    <xf numFmtId="0" fontId="0" fillId="0" borderId="1" xfId="0" applyFill="1" applyBorder="1" applyAlignment="1" applyProtection="1">
      <alignment vertical="center" wrapText="1"/>
    </xf>
    <xf numFmtId="0" fontId="0" fillId="0" borderId="0" xfId="0" applyBorder="1" applyAlignment="1" applyProtection="1">
      <alignment horizontal="right" vertical="center" wrapText="1"/>
    </xf>
    <xf numFmtId="0" fontId="0" fillId="0" borderId="16" xfId="0" applyBorder="1" applyAlignment="1" applyProtection="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14</xdr:row>
          <xdr:rowOff>9525</xdr:rowOff>
        </xdr:from>
        <xdr:to>
          <xdr:col>1</xdr:col>
          <xdr:colOff>2857500</xdr:colOff>
          <xdr:row>84</xdr:row>
          <xdr:rowOff>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F84"/>
  <sheetViews>
    <sheetView tabSelected="1" topLeftCell="B1" workbookViewId="0">
      <selection activeCell="E7" sqref="E7"/>
    </sheetView>
  </sheetViews>
  <sheetFormatPr defaultRowHeight="12.75" x14ac:dyDescent="0.2"/>
  <cols>
    <col min="1" max="1" width="23.42578125" style="1" customWidth="1"/>
    <col min="2" max="2" width="43" style="1" customWidth="1"/>
    <col min="3" max="3" width="36.42578125" style="1" customWidth="1"/>
    <col min="4" max="4" width="9" style="1" customWidth="1"/>
    <col min="5" max="5" width="7.28515625" style="1" customWidth="1"/>
    <col min="6" max="6" width="34.140625" style="1" customWidth="1"/>
    <col min="7" max="8" width="9.140625" style="1"/>
    <col min="9" max="9" width="9.28515625" style="1" customWidth="1"/>
    <col min="10" max="16384" width="9.140625" style="1"/>
  </cols>
  <sheetData>
    <row r="1" spans="1:6" ht="21" thickBot="1" x14ac:dyDescent="0.35">
      <c r="A1" s="59" t="s">
        <v>0</v>
      </c>
      <c r="B1" s="59"/>
      <c r="C1" s="59"/>
      <c r="D1" s="59"/>
      <c r="E1" s="59"/>
      <c r="F1" s="59"/>
    </row>
    <row r="2" spans="1:6" ht="15" x14ac:dyDescent="0.25">
      <c r="A2" s="60" t="s">
        <v>1</v>
      </c>
      <c r="B2" s="62" t="s">
        <v>2</v>
      </c>
      <c r="C2" s="63" t="s">
        <v>103</v>
      </c>
      <c r="D2" s="64"/>
      <c r="E2" s="64"/>
      <c r="F2" s="65"/>
    </row>
    <row r="3" spans="1:6" ht="15.75" customHeight="1" thickBot="1" x14ac:dyDescent="0.25">
      <c r="A3" s="61"/>
      <c r="B3" s="52"/>
      <c r="C3" s="66" t="s">
        <v>3</v>
      </c>
      <c r="D3" s="67"/>
      <c r="E3" s="67"/>
      <c r="F3" s="68"/>
    </row>
    <row r="4" spans="1:6" x14ac:dyDescent="0.2">
      <c r="A4" s="57" t="s">
        <v>4</v>
      </c>
      <c r="B4" s="54" t="s">
        <v>5</v>
      </c>
      <c r="C4" s="2"/>
      <c r="D4" s="3"/>
      <c r="E4" s="3"/>
      <c r="F4" s="4"/>
    </row>
    <row r="5" spans="1:6" x14ac:dyDescent="0.2">
      <c r="A5" s="48"/>
      <c r="B5" s="55"/>
      <c r="C5" s="44" t="s">
        <v>6</v>
      </c>
      <c r="D5" s="3" t="s">
        <v>7</v>
      </c>
      <c r="F5" s="4"/>
    </row>
    <row r="6" spans="1:6" ht="15.75" x14ac:dyDescent="0.3">
      <c r="A6" s="48"/>
      <c r="B6" s="56" t="s">
        <v>8</v>
      </c>
      <c r="C6" s="45" t="s">
        <v>9</v>
      </c>
      <c r="D6" s="5" t="s">
        <v>10</v>
      </c>
      <c r="E6" s="35">
        <f>3.2</f>
        <v>3.2</v>
      </c>
      <c r="F6" s="6" t="s">
        <v>11</v>
      </c>
    </row>
    <row r="7" spans="1:6" ht="15.75" x14ac:dyDescent="0.3">
      <c r="A7" s="48"/>
      <c r="B7" s="55"/>
      <c r="C7" s="7" t="s">
        <v>12</v>
      </c>
      <c r="D7" s="8" t="s">
        <v>13</v>
      </c>
      <c r="E7" s="9">
        <v>5</v>
      </c>
      <c r="F7" s="10" t="s">
        <v>11</v>
      </c>
    </row>
    <row r="8" spans="1:6" ht="16.5" thickBot="1" x14ac:dyDescent="0.35">
      <c r="A8" s="58"/>
      <c r="B8" s="47" t="s">
        <v>14</v>
      </c>
      <c r="C8" s="7" t="s">
        <v>15</v>
      </c>
      <c r="D8" s="8" t="s">
        <v>16</v>
      </c>
      <c r="E8" s="9">
        <v>0.6</v>
      </c>
      <c r="F8" s="10" t="s">
        <v>17</v>
      </c>
    </row>
    <row r="9" spans="1:6" ht="15.75" x14ac:dyDescent="0.3">
      <c r="A9" s="48" t="s">
        <v>24</v>
      </c>
      <c r="B9" s="41" t="s">
        <v>25</v>
      </c>
      <c r="C9" s="11" t="s">
        <v>18</v>
      </c>
      <c r="D9" s="12" t="s">
        <v>19</v>
      </c>
      <c r="E9" s="15">
        <f>Vout*Iout</f>
        <v>1.92</v>
      </c>
      <c r="F9" s="14" t="s">
        <v>20</v>
      </c>
    </row>
    <row r="10" spans="1:6" ht="15.75" x14ac:dyDescent="0.3">
      <c r="A10" s="49"/>
      <c r="B10" s="42" t="s">
        <v>29</v>
      </c>
      <c r="C10" s="11" t="s">
        <v>21</v>
      </c>
      <c r="D10" s="12" t="s">
        <v>22</v>
      </c>
      <c r="E10" s="15">
        <f>(0.1*Iout)</f>
        <v>0.06</v>
      </c>
      <c r="F10" s="14" t="s">
        <v>23</v>
      </c>
    </row>
    <row r="11" spans="1:6" ht="15.75" x14ac:dyDescent="0.3">
      <c r="A11" s="49"/>
      <c r="B11" s="51" t="s">
        <v>33</v>
      </c>
      <c r="C11" s="11" t="s">
        <v>26</v>
      </c>
      <c r="D11" s="12" t="s">
        <v>27</v>
      </c>
      <c r="E11" s="13">
        <v>500</v>
      </c>
      <c r="F11" s="14" t="s">
        <v>28</v>
      </c>
    </row>
    <row r="12" spans="1:6" ht="15.75" x14ac:dyDescent="0.3">
      <c r="A12" s="49"/>
      <c r="B12" s="52"/>
      <c r="C12" s="16" t="s">
        <v>30</v>
      </c>
      <c r="D12" s="8" t="s">
        <v>31</v>
      </c>
      <c r="E12" s="17">
        <f>Vout*0.01</f>
        <v>3.2000000000000001E-2</v>
      </c>
      <c r="F12" s="18" t="s">
        <v>32</v>
      </c>
    </row>
    <row r="13" spans="1:6" ht="15.75" x14ac:dyDescent="0.3">
      <c r="A13" s="49"/>
      <c r="B13" s="53"/>
      <c r="C13" s="16" t="s">
        <v>34</v>
      </c>
      <c r="D13" s="8" t="s">
        <v>35</v>
      </c>
      <c r="E13" s="9">
        <v>0.48</v>
      </c>
      <c r="F13" s="18" t="s">
        <v>11</v>
      </c>
    </row>
    <row r="14" spans="1:6" ht="16.5" thickBot="1" x14ac:dyDescent="0.35">
      <c r="A14" s="50"/>
      <c r="B14" s="43" t="s">
        <v>42</v>
      </c>
      <c r="C14" s="16" t="s">
        <v>36</v>
      </c>
      <c r="D14" s="8" t="s">
        <v>37</v>
      </c>
      <c r="E14" s="9">
        <v>0.1</v>
      </c>
      <c r="F14" s="19" t="s">
        <v>20</v>
      </c>
    </row>
    <row r="15" spans="1:6" ht="15.75" x14ac:dyDescent="0.3">
      <c r="C15" s="7" t="s">
        <v>38</v>
      </c>
      <c r="D15" s="20" t="s">
        <v>39</v>
      </c>
      <c r="E15" s="17">
        <f>RDSon*Iout</f>
        <v>0.06</v>
      </c>
      <c r="F15" s="18" t="s">
        <v>11</v>
      </c>
    </row>
    <row r="16" spans="1:6" ht="15.75" x14ac:dyDescent="0.3">
      <c r="C16" s="7" t="s">
        <v>68</v>
      </c>
      <c r="D16" s="20" t="s">
        <v>69</v>
      </c>
      <c r="E16" s="33">
        <f>RDSon*Irms^2</f>
        <v>2.6907206477732794E-2</v>
      </c>
      <c r="F16" s="10" t="s">
        <v>20</v>
      </c>
    </row>
    <row r="17" spans="3:6" x14ac:dyDescent="0.2">
      <c r="C17" s="69" t="s">
        <v>40</v>
      </c>
      <c r="D17" s="82" t="s">
        <v>41</v>
      </c>
      <c r="E17" s="75">
        <f>IF(Vout&lt;=Vin,IF(Vout+Vf&gt;=Vin-VRDSon,"The voltage drop across RDSon is too high.  Select a switch with lower RDSon.",IF(Pcond&gt;=0.1*Pout,"The conduction losses exceed 10% of the total output power.  Select a switch with lower RDSon.",(Vout+Vf)/(Vin-VRDSon))),"Vout MUST be less than Vin.")</f>
        <v>0.74493927125506065</v>
      </c>
      <c r="F17" s="76"/>
    </row>
    <row r="18" spans="3:6" x14ac:dyDescent="0.2">
      <c r="C18" s="71"/>
      <c r="D18" s="83"/>
      <c r="E18" s="77"/>
      <c r="F18" s="78"/>
    </row>
    <row r="19" spans="3:6" x14ac:dyDescent="0.2">
      <c r="C19" s="7" t="s">
        <v>43</v>
      </c>
      <c r="D19" s="8" t="s">
        <v>44</v>
      </c>
      <c r="E19" s="21">
        <f>(1/(fsw*10^3))/10^-6</f>
        <v>2</v>
      </c>
      <c r="F19" s="22" t="s">
        <v>45</v>
      </c>
    </row>
    <row r="20" spans="3:6" ht="15.75" x14ac:dyDescent="0.3">
      <c r="C20" s="11" t="s">
        <v>46</v>
      </c>
      <c r="D20" s="12" t="s">
        <v>47</v>
      </c>
      <c r="E20" s="37">
        <f>duty*period</f>
        <v>1.4898785425101213</v>
      </c>
      <c r="F20" s="19" t="s">
        <v>45</v>
      </c>
    </row>
    <row r="21" spans="3:6" x14ac:dyDescent="0.2">
      <c r="C21" s="2"/>
      <c r="D21" s="24"/>
      <c r="E21" s="3"/>
      <c r="F21" s="25"/>
    </row>
    <row r="22" spans="3:6" x14ac:dyDescent="0.2">
      <c r="C22" s="69" t="s">
        <v>48</v>
      </c>
      <c r="D22" s="56"/>
      <c r="E22" s="56"/>
      <c r="F22" s="70"/>
    </row>
    <row r="23" spans="3:6" x14ac:dyDescent="0.2">
      <c r="C23" s="61"/>
      <c r="D23" s="73"/>
      <c r="E23" s="73"/>
      <c r="F23" s="74"/>
    </row>
    <row r="24" spans="3:6" x14ac:dyDescent="0.2">
      <c r="C24" s="61"/>
      <c r="D24" s="73"/>
      <c r="E24" s="73"/>
      <c r="F24" s="74"/>
    </row>
    <row r="25" spans="3:6" x14ac:dyDescent="0.2">
      <c r="C25" s="61"/>
      <c r="D25" s="73"/>
      <c r="E25" s="73"/>
      <c r="F25" s="74"/>
    </row>
    <row r="26" spans="3:6" x14ac:dyDescent="0.2">
      <c r="C26" s="7" t="s">
        <v>49</v>
      </c>
      <c r="D26" s="8" t="s">
        <v>50</v>
      </c>
      <c r="E26" s="21">
        <f>((Vin-Vout-VRDSon)*ontime)/(2*Imin)</f>
        <v>21.603238866396758</v>
      </c>
      <c r="F26" s="22" t="s">
        <v>51</v>
      </c>
    </row>
    <row r="27" spans="3:6" x14ac:dyDescent="0.2">
      <c r="C27" s="26" t="s">
        <v>52</v>
      </c>
      <c r="D27" s="12" t="s">
        <v>53</v>
      </c>
      <c r="E27" s="23">
        <f>(Lmin*(Iout+Imin)^2/2)</f>
        <v>4.7051854251012122</v>
      </c>
      <c r="F27" s="27" t="s">
        <v>54</v>
      </c>
    </row>
    <row r="28" spans="3:6" x14ac:dyDescent="0.2">
      <c r="C28" s="2"/>
      <c r="D28" s="24"/>
      <c r="E28" s="3"/>
      <c r="F28" s="25"/>
    </row>
    <row r="29" spans="3:6" x14ac:dyDescent="0.2">
      <c r="C29" s="69" t="s">
        <v>104</v>
      </c>
      <c r="D29" s="56"/>
      <c r="E29" s="56"/>
      <c r="F29" s="70"/>
    </row>
    <row r="30" spans="3:6" x14ac:dyDescent="0.2">
      <c r="C30" s="61"/>
      <c r="D30" s="73"/>
      <c r="E30" s="73"/>
      <c r="F30" s="74"/>
    </row>
    <row r="31" spans="3:6" x14ac:dyDescent="0.2">
      <c r="C31" s="61"/>
      <c r="D31" s="73"/>
      <c r="E31" s="73"/>
      <c r="F31" s="74"/>
    </row>
    <row r="32" spans="3:6" x14ac:dyDescent="0.2">
      <c r="C32" s="61"/>
      <c r="D32" s="73"/>
      <c r="E32" s="73"/>
      <c r="F32" s="74"/>
    </row>
    <row r="33" spans="3:6" ht="15.75" x14ac:dyDescent="0.2">
      <c r="C33" s="28" t="s">
        <v>55</v>
      </c>
      <c r="D33" s="29" t="s">
        <v>56</v>
      </c>
      <c r="E33" s="30">
        <f>Imin*2</f>
        <v>0.12</v>
      </c>
      <c r="F33" s="31" t="s">
        <v>17</v>
      </c>
    </row>
    <row r="34" spans="3:6" ht="15.75" x14ac:dyDescent="0.3">
      <c r="C34" s="11" t="s">
        <v>57</v>
      </c>
      <c r="D34" s="12" t="s">
        <v>58</v>
      </c>
      <c r="E34" s="23">
        <f>Iout+Imin</f>
        <v>0.65999999999999992</v>
      </c>
      <c r="F34" s="19" t="s">
        <v>17</v>
      </c>
    </row>
    <row r="35" spans="3:6" ht="15.75" x14ac:dyDescent="0.3">
      <c r="C35" s="16" t="s">
        <v>59</v>
      </c>
      <c r="D35" s="8" t="s">
        <v>60</v>
      </c>
      <c r="E35" s="33">
        <f>SQRT((Vout+Vf)/(Vin-VRDSon)*(Ipeak^2-(Ipeak*Iripple)+((Iripple^2)/3)))</f>
        <v>0.5187215676808975</v>
      </c>
      <c r="F35" s="22" t="s">
        <v>17</v>
      </c>
    </row>
    <row r="36" spans="3:6" x14ac:dyDescent="0.2">
      <c r="C36" s="2"/>
      <c r="D36" s="3"/>
      <c r="E36" s="3"/>
      <c r="F36" s="4"/>
    </row>
    <row r="37" spans="3:6" x14ac:dyDescent="0.2">
      <c r="C37" s="69" t="s">
        <v>61</v>
      </c>
      <c r="D37" s="56"/>
      <c r="E37" s="56"/>
      <c r="F37" s="70"/>
    </row>
    <row r="38" spans="3:6" x14ac:dyDescent="0.2">
      <c r="C38" s="61"/>
      <c r="D38" s="73"/>
      <c r="E38" s="73"/>
      <c r="F38" s="74"/>
    </row>
    <row r="39" spans="3:6" x14ac:dyDescent="0.2">
      <c r="C39" s="61"/>
      <c r="D39" s="73"/>
      <c r="E39" s="73"/>
      <c r="F39" s="74"/>
    </row>
    <row r="40" spans="3:6" x14ac:dyDescent="0.2">
      <c r="C40" s="79"/>
      <c r="D40" s="80"/>
      <c r="E40" s="80"/>
      <c r="F40" s="81"/>
    </row>
    <row r="41" spans="3:6" ht="15.75" x14ac:dyDescent="0.3">
      <c r="C41" s="7" t="s">
        <v>62</v>
      </c>
      <c r="D41" s="8" t="s">
        <v>63</v>
      </c>
      <c r="E41" s="21">
        <f>Vin</f>
        <v>5</v>
      </c>
      <c r="F41" s="10" t="s">
        <v>11</v>
      </c>
    </row>
    <row r="42" spans="3:6" ht="15.75" x14ac:dyDescent="0.3">
      <c r="C42" s="7" t="s">
        <v>64</v>
      </c>
      <c r="D42" s="8" t="s">
        <v>65</v>
      </c>
      <c r="E42" s="38">
        <f>Iout*(1-duty)</f>
        <v>0.15303643724696361</v>
      </c>
      <c r="F42" s="10" t="s">
        <v>17</v>
      </c>
    </row>
    <row r="43" spans="3:6" x14ac:dyDescent="0.2">
      <c r="C43" s="2"/>
      <c r="D43" s="3"/>
      <c r="E43" s="3"/>
      <c r="F43" s="4"/>
    </row>
    <row r="44" spans="3:6" x14ac:dyDescent="0.2">
      <c r="C44" s="69" t="s">
        <v>88</v>
      </c>
      <c r="D44" s="56"/>
      <c r="E44" s="56"/>
      <c r="F44" s="70"/>
    </row>
    <row r="45" spans="3:6" x14ac:dyDescent="0.2">
      <c r="C45" s="71"/>
      <c r="D45" s="55"/>
      <c r="E45" s="55"/>
      <c r="F45" s="72"/>
    </row>
    <row r="46" spans="3:6" ht="15.75" x14ac:dyDescent="0.3">
      <c r="C46" s="11" t="s">
        <v>66</v>
      </c>
      <c r="D46" s="32" t="s">
        <v>67</v>
      </c>
      <c r="E46" s="23">
        <f>(Vin+Vf)+5</f>
        <v>10.48</v>
      </c>
      <c r="F46" s="14" t="s">
        <v>11</v>
      </c>
    </row>
    <row r="47" spans="3:6" x14ac:dyDescent="0.2">
      <c r="C47" s="2"/>
      <c r="D47" s="3"/>
      <c r="E47" s="3"/>
      <c r="F47" s="4"/>
    </row>
    <row r="48" spans="3:6" x14ac:dyDescent="0.2">
      <c r="C48" s="69" t="s">
        <v>89</v>
      </c>
      <c r="D48" s="56"/>
      <c r="E48" s="56"/>
      <c r="F48" s="70"/>
    </row>
    <row r="49" spans="3:6" x14ac:dyDescent="0.2">
      <c r="C49" s="61"/>
      <c r="D49" s="73"/>
      <c r="E49" s="73"/>
      <c r="F49" s="74"/>
    </row>
    <row r="50" spans="3:6" x14ac:dyDescent="0.2">
      <c r="C50" s="61"/>
      <c r="D50" s="73"/>
      <c r="E50" s="73"/>
      <c r="F50" s="74"/>
    </row>
    <row r="51" spans="3:6" x14ac:dyDescent="0.2">
      <c r="C51" s="61"/>
      <c r="D51" s="73"/>
      <c r="E51" s="73"/>
      <c r="F51" s="74"/>
    </row>
    <row r="52" spans="3:6" x14ac:dyDescent="0.2">
      <c r="C52" s="61"/>
      <c r="D52" s="73"/>
      <c r="E52" s="73"/>
      <c r="F52" s="74"/>
    </row>
    <row r="53" spans="3:6" x14ac:dyDescent="0.2">
      <c r="C53" s="61"/>
      <c r="D53" s="73"/>
      <c r="E53" s="73"/>
      <c r="F53" s="74"/>
    </row>
    <row r="54" spans="3:6" x14ac:dyDescent="0.2">
      <c r="C54" s="61"/>
      <c r="D54" s="73"/>
      <c r="E54" s="73"/>
      <c r="F54" s="74"/>
    </row>
    <row r="55" spans="3:6" x14ac:dyDescent="0.2">
      <c r="C55" s="61"/>
      <c r="D55" s="73"/>
      <c r="E55" s="73"/>
      <c r="F55" s="74"/>
    </row>
    <row r="56" spans="3:6" x14ac:dyDescent="0.2">
      <c r="C56" s="71"/>
      <c r="D56" s="55"/>
      <c r="E56" s="55"/>
      <c r="F56" s="72"/>
    </row>
    <row r="57" spans="3:6" ht="15.75" x14ac:dyDescent="0.3">
      <c r="C57" s="7" t="s">
        <v>70</v>
      </c>
      <c r="D57" s="8" t="s">
        <v>71</v>
      </c>
      <c r="E57" s="33">
        <f>Iripple/SQRT(12)</f>
        <v>3.4641016151377546E-2</v>
      </c>
      <c r="F57" s="10" t="s">
        <v>17</v>
      </c>
    </row>
    <row r="58" spans="3:6" ht="15.75" x14ac:dyDescent="0.3">
      <c r="C58" s="11" t="s">
        <v>72</v>
      </c>
      <c r="D58" s="12" t="s">
        <v>73</v>
      </c>
      <c r="E58" s="39">
        <f>(Iripple*period)/(8*Vripple)</f>
        <v>0.9375</v>
      </c>
      <c r="F58" s="19" t="s">
        <v>74</v>
      </c>
    </row>
    <row r="59" spans="3:6" x14ac:dyDescent="0.2">
      <c r="C59" s="69" t="s">
        <v>75</v>
      </c>
      <c r="D59" s="56"/>
      <c r="E59" s="56"/>
      <c r="F59" s="70"/>
    </row>
    <row r="60" spans="3:6" x14ac:dyDescent="0.2">
      <c r="C60" s="71"/>
      <c r="D60" s="55"/>
      <c r="E60" s="55"/>
      <c r="F60" s="72"/>
    </row>
    <row r="61" spans="3:6" ht="15.75" x14ac:dyDescent="0.3">
      <c r="C61" s="7" t="s">
        <v>76</v>
      </c>
      <c r="D61" s="21" t="s">
        <v>77</v>
      </c>
      <c r="E61" s="9">
        <v>100</v>
      </c>
      <c r="F61" s="22" t="s">
        <v>74</v>
      </c>
    </row>
    <row r="62" spans="3:6" ht="15.75" x14ac:dyDescent="0.3">
      <c r="C62" s="7" t="s">
        <v>78</v>
      </c>
      <c r="D62" s="8" t="s">
        <v>79</v>
      </c>
      <c r="E62" s="36">
        <f>SQRT((-(Iripple^2)*(period^2))+(64*(Vripple^2)*(Cout_bank^2)))/(8*Cout_bank*Iripple)</f>
        <v>0.26665494765916326</v>
      </c>
      <c r="F62" s="22" t="s">
        <v>20</v>
      </c>
    </row>
    <row r="63" spans="3:6" x14ac:dyDescent="0.2">
      <c r="C63" s="7" t="s">
        <v>80</v>
      </c>
      <c r="D63" s="8" t="s">
        <v>81</v>
      </c>
      <c r="E63" s="34">
        <v>1.4999999999999999E-2</v>
      </c>
      <c r="F63" s="22" t="s">
        <v>20</v>
      </c>
    </row>
    <row r="64" spans="3:6" x14ac:dyDescent="0.2">
      <c r="C64" s="69" t="s">
        <v>82</v>
      </c>
      <c r="D64" s="82" t="s">
        <v>83</v>
      </c>
      <c r="E64" s="84">
        <f>(Iripple*period)/(8*Coutact)</f>
        <v>2.9999999999999997E-4</v>
      </c>
      <c r="F64" s="70" t="s">
        <v>11</v>
      </c>
    </row>
    <row r="65" spans="3:6" x14ac:dyDescent="0.2">
      <c r="C65" s="71"/>
      <c r="D65" s="55"/>
      <c r="E65" s="85"/>
      <c r="F65" s="72"/>
    </row>
    <row r="66" spans="3:6" x14ac:dyDescent="0.2">
      <c r="C66" s="69" t="s">
        <v>84</v>
      </c>
      <c r="D66" s="82" t="s">
        <v>85</v>
      </c>
      <c r="E66" s="84">
        <f>ESR*Iripple</f>
        <v>1.8E-3</v>
      </c>
      <c r="F66" s="70" t="s">
        <v>11</v>
      </c>
    </row>
    <row r="67" spans="3:6" x14ac:dyDescent="0.2">
      <c r="C67" s="71"/>
      <c r="D67" s="55"/>
      <c r="E67" s="85"/>
      <c r="F67" s="72"/>
    </row>
    <row r="68" spans="3:6" x14ac:dyDescent="0.2">
      <c r="C68" s="69" t="s">
        <v>86</v>
      </c>
      <c r="D68" s="82" t="s">
        <v>87</v>
      </c>
      <c r="E68" s="84">
        <f>SQRT((Vppcap^2+VppESR^2))</f>
        <v>1.8248287590894659E-3</v>
      </c>
      <c r="F68" s="70" t="s">
        <v>11</v>
      </c>
    </row>
    <row r="69" spans="3:6" x14ac:dyDescent="0.2">
      <c r="C69" s="71"/>
      <c r="D69" s="55"/>
      <c r="E69" s="85"/>
      <c r="F69" s="72"/>
    </row>
    <row r="70" spans="3:6" x14ac:dyDescent="0.2">
      <c r="C70" s="61" t="s">
        <v>95</v>
      </c>
      <c r="D70" s="73"/>
      <c r="E70" s="73"/>
      <c r="F70" s="74"/>
    </row>
    <row r="71" spans="3:6" x14ac:dyDescent="0.2">
      <c r="C71" s="61"/>
      <c r="D71" s="73"/>
      <c r="E71" s="73"/>
      <c r="F71" s="74"/>
    </row>
    <row r="72" spans="3:6" x14ac:dyDescent="0.2">
      <c r="C72" s="61"/>
      <c r="D72" s="73"/>
      <c r="E72" s="73"/>
      <c r="F72" s="74"/>
    </row>
    <row r="73" spans="3:6" ht="15.75" x14ac:dyDescent="0.3">
      <c r="C73" s="7" t="s">
        <v>90</v>
      </c>
      <c r="D73" s="8" t="s">
        <v>60</v>
      </c>
      <c r="E73" s="33">
        <f>SQRT((Vout+Vf)/(Vin-VRDSon)*(Ipeak^2-(Ipeak*Iripple)+((Iripple^2)/3)))</f>
        <v>0.5187215676808975</v>
      </c>
      <c r="F73" s="22" t="s">
        <v>17</v>
      </c>
    </row>
    <row r="74" spans="3:6" ht="15.75" x14ac:dyDescent="0.3">
      <c r="C74" s="7" t="s">
        <v>93</v>
      </c>
      <c r="D74" s="8" t="s">
        <v>94</v>
      </c>
      <c r="E74" s="40">
        <f>0.05*Vin</f>
        <v>0.25</v>
      </c>
      <c r="F74" s="46" t="s">
        <v>105</v>
      </c>
    </row>
    <row r="75" spans="3:6" ht="15.75" x14ac:dyDescent="0.3">
      <c r="C75" s="7" t="s">
        <v>91</v>
      </c>
      <c r="D75" s="8" t="s">
        <v>92</v>
      </c>
      <c r="E75" s="21">
        <f>(Ipeak*period)/(8*E74)</f>
        <v>0.65999999999999992</v>
      </c>
      <c r="F75" s="22" t="s">
        <v>74</v>
      </c>
    </row>
    <row r="76" spans="3:6" ht="15.75" x14ac:dyDescent="0.3">
      <c r="C76" s="7" t="s">
        <v>102</v>
      </c>
      <c r="D76" s="8" t="s">
        <v>100</v>
      </c>
      <c r="E76" s="9">
        <v>47</v>
      </c>
      <c r="F76" s="22" t="s">
        <v>74</v>
      </c>
    </row>
    <row r="77" spans="3:6" ht="15.75" x14ac:dyDescent="0.3">
      <c r="C77" s="7" t="s">
        <v>78</v>
      </c>
      <c r="D77" s="8" t="s">
        <v>101</v>
      </c>
      <c r="E77" s="36">
        <f>SQRT((-(Ipeak^2)*(period^2))+(64*(Vripple_in^2)*(Cin_bank^2)))/(8*Cin_bank*Ipeak)</f>
        <v>0.3787505297306073</v>
      </c>
      <c r="F77" s="22" t="s">
        <v>20</v>
      </c>
    </row>
    <row r="78" spans="3:6" x14ac:dyDescent="0.2">
      <c r="C78" s="7" t="s">
        <v>96</v>
      </c>
      <c r="D78" s="8" t="s">
        <v>81</v>
      </c>
      <c r="E78" s="9">
        <v>0.1</v>
      </c>
      <c r="F78" s="22" t="s">
        <v>20</v>
      </c>
    </row>
    <row r="79" spans="3:6" x14ac:dyDescent="0.2">
      <c r="C79" s="69" t="s">
        <v>97</v>
      </c>
      <c r="D79" s="82" t="s">
        <v>83</v>
      </c>
      <c r="E79" s="84">
        <f>(Ipeak*period)/(8*Cin_bank)</f>
        <v>3.51063829787234E-3</v>
      </c>
      <c r="F79" s="70" t="s">
        <v>11</v>
      </c>
    </row>
    <row r="80" spans="3:6" x14ac:dyDescent="0.2">
      <c r="C80" s="71"/>
      <c r="D80" s="55"/>
      <c r="E80" s="85"/>
      <c r="F80" s="72"/>
    </row>
    <row r="81" spans="3:6" x14ac:dyDescent="0.2">
      <c r="C81" s="90" t="s">
        <v>98</v>
      </c>
      <c r="D81" s="91" t="s">
        <v>85</v>
      </c>
      <c r="E81" s="86">
        <f>ESRin*Ipeak</f>
        <v>6.5999999999999989E-2</v>
      </c>
      <c r="F81" s="70" t="s">
        <v>11</v>
      </c>
    </row>
    <row r="82" spans="3:6" x14ac:dyDescent="0.2">
      <c r="C82" s="71"/>
      <c r="D82" s="55"/>
      <c r="E82" s="85"/>
      <c r="F82" s="72"/>
    </row>
    <row r="83" spans="3:6" x14ac:dyDescent="0.2">
      <c r="C83" s="69" t="s">
        <v>99</v>
      </c>
      <c r="D83" s="82" t="s">
        <v>87</v>
      </c>
      <c r="E83" s="84">
        <f>SQRT((Vpp_cap_in^2+Vpp_ESR_in^2))</f>
        <v>6.6093302090745071E-2</v>
      </c>
      <c r="F83" s="74" t="s">
        <v>11</v>
      </c>
    </row>
    <row r="84" spans="3:6" ht="13.5" thickBot="1" x14ac:dyDescent="0.25">
      <c r="C84" s="89"/>
      <c r="D84" s="92"/>
      <c r="E84" s="87"/>
      <c r="F84" s="88"/>
    </row>
  </sheetData>
  <sheetProtection password="DEB9" sheet="1" objects="1" scenarios="1"/>
  <mergeCells count="44">
    <mergeCell ref="E81:E82"/>
    <mergeCell ref="E83:E84"/>
    <mergeCell ref="F81:F82"/>
    <mergeCell ref="F83:F84"/>
    <mergeCell ref="C83:C84"/>
    <mergeCell ref="C81:C82"/>
    <mergeCell ref="D81:D82"/>
    <mergeCell ref="D83:D84"/>
    <mergeCell ref="C70:F72"/>
    <mergeCell ref="C79:C80"/>
    <mergeCell ref="D79:D80"/>
    <mergeCell ref="E79:E80"/>
    <mergeCell ref="F79:F80"/>
    <mergeCell ref="C64:C65"/>
    <mergeCell ref="D64:D65"/>
    <mergeCell ref="E64:E65"/>
    <mergeCell ref="F64:F65"/>
    <mergeCell ref="C68:C69"/>
    <mergeCell ref="D68:D69"/>
    <mergeCell ref="E68:E69"/>
    <mergeCell ref="F68:F69"/>
    <mergeCell ref="C66:C67"/>
    <mergeCell ref="D66:D67"/>
    <mergeCell ref="E66:E67"/>
    <mergeCell ref="F66:F67"/>
    <mergeCell ref="C44:F45"/>
    <mergeCell ref="C48:F56"/>
    <mergeCell ref="C59:F60"/>
    <mergeCell ref="E17:F18"/>
    <mergeCell ref="C22:F25"/>
    <mergeCell ref="C29:F32"/>
    <mergeCell ref="C37:F40"/>
    <mergeCell ref="C17:C18"/>
    <mergeCell ref="D17:D18"/>
    <mergeCell ref="A9:A14"/>
    <mergeCell ref="B11:B13"/>
    <mergeCell ref="B4:B5"/>
    <mergeCell ref="B6:B7"/>
    <mergeCell ref="A4:A8"/>
    <mergeCell ref="A1:F1"/>
    <mergeCell ref="A2:A3"/>
    <mergeCell ref="B2:B3"/>
    <mergeCell ref="C2:F2"/>
    <mergeCell ref="C3:F3"/>
  </mergeCells>
  <phoneticPr fontId="0" type="noConversion"/>
  <pageMargins left="0.75" right="0.75" top="1" bottom="1" header="0.5" footer="0.5"/>
  <pageSetup scale="55" orientation="portrait" verticalDpi="0" r:id="rId1"/>
  <headerFooter alignWithMargins="0"/>
  <drawing r:id="rId2"/>
  <legacyDrawing r:id="rId3"/>
  <oleObjects>
    <mc:AlternateContent xmlns:mc="http://schemas.openxmlformats.org/markup-compatibility/2006">
      <mc:Choice Requires="x14">
        <oleObject progId="Visio.Drawing.6" shapeId="1025" r:id="rId4">
          <objectPr defaultSize="0" autoPict="0" r:id="rId5">
            <anchor moveWithCells="1">
              <from>
                <xdr:col>0</xdr:col>
                <xdr:colOff>0</xdr:colOff>
                <xdr:row>14</xdr:row>
                <xdr:rowOff>9525</xdr:rowOff>
              </from>
              <to>
                <xdr:col>1</xdr:col>
                <xdr:colOff>2857500</xdr:colOff>
                <xdr:row>84</xdr:row>
                <xdr:rowOff>0</xdr:rowOff>
              </to>
            </anchor>
          </objectPr>
        </oleObject>
      </mc:Choice>
      <mc:Fallback>
        <oleObject progId="Visio.Drawing.6"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B3" sqref="B3"/>
    </sheetView>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45</vt:i4>
      </vt:variant>
    </vt:vector>
  </HeadingPairs>
  <TitlesOfParts>
    <vt:vector size="47" baseType="lpstr">
      <vt:lpstr>Sheet1</vt:lpstr>
      <vt:lpstr>Sheet2</vt:lpstr>
      <vt:lpstr>Cin</vt:lpstr>
      <vt:lpstr>Cin_bank</vt:lpstr>
      <vt:lpstr>Cinbank</vt:lpstr>
      <vt:lpstr>Cout</vt:lpstr>
      <vt:lpstr>Cout_bank</vt:lpstr>
      <vt:lpstr>Coutact</vt:lpstr>
      <vt:lpstr>duty</vt:lpstr>
      <vt:lpstr>Energy</vt:lpstr>
      <vt:lpstr>ESR</vt:lpstr>
      <vt:lpstr>ESRin</vt:lpstr>
      <vt:lpstr>ESRin_MAX</vt:lpstr>
      <vt:lpstr>ESRinMAX</vt:lpstr>
      <vt:lpstr>ESRmax</vt:lpstr>
      <vt:lpstr>fsw</vt:lpstr>
      <vt:lpstr>Iave</vt:lpstr>
      <vt:lpstr>Imin</vt:lpstr>
      <vt:lpstr>Iout</vt:lpstr>
      <vt:lpstr>Ioutmin</vt:lpstr>
      <vt:lpstr>Ipeak</vt:lpstr>
      <vt:lpstr>Iripple</vt:lpstr>
      <vt:lpstr>Irms</vt:lpstr>
      <vt:lpstr>Irms_cin</vt:lpstr>
      <vt:lpstr>Irmscap</vt:lpstr>
      <vt:lpstr>Irmscin</vt:lpstr>
      <vt:lpstr>Lmin</vt:lpstr>
      <vt:lpstr>ontime</vt:lpstr>
      <vt:lpstr>Pcond</vt:lpstr>
      <vt:lpstr>period</vt:lpstr>
      <vt:lpstr>Pout</vt:lpstr>
      <vt:lpstr>RDSon</vt:lpstr>
      <vt:lpstr>VDS</vt:lpstr>
      <vt:lpstr>Vf</vt:lpstr>
      <vt:lpstr>Vin</vt:lpstr>
      <vt:lpstr>Vout</vt:lpstr>
      <vt:lpstr>Vpp</vt:lpstr>
      <vt:lpstr>Vpp_cap_in</vt:lpstr>
      <vt:lpstr>Vpp_ESR_in</vt:lpstr>
      <vt:lpstr>Vpp_in</vt:lpstr>
      <vt:lpstr>Vppcap</vt:lpstr>
      <vt:lpstr>VppESR</vt:lpstr>
      <vt:lpstr>VR</vt:lpstr>
      <vt:lpstr>VRDSon</vt:lpstr>
      <vt:lpstr>Vripple</vt:lpstr>
      <vt:lpstr>Vripple_in</vt:lpstr>
      <vt:lpstr>Vripplein</vt:lpstr>
    </vt:vector>
  </TitlesOfParts>
  <Company>Texas Instruments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Dinwoodie</dc:creator>
  <cp:lastModifiedBy>C. D'Arcy</cp:lastModifiedBy>
  <cp:lastPrinted>2001-04-23T16:17:15Z</cp:lastPrinted>
  <dcterms:created xsi:type="dcterms:W3CDTF">2001-04-06T18:25:41Z</dcterms:created>
  <dcterms:modified xsi:type="dcterms:W3CDTF">2024-12-17T11:15:07Z</dcterms:modified>
</cp:coreProperties>
</file>